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glorenzo\Documents\BID-CGR\Instrumentos de Planificación V.30.08.2023\Sistema de Seguimiento, Monitoreo y Evaluación UEP CGR-BID\2. Monitoreo DR-L1150\OAI reportes\"/>
    </mc:Choice>
  </mc:AlternateContent>
  <xr:revisionPtr revIDLastSave="0" documentId="13_ncr:1_{E5F5BAF3-348B-485C-9195-386C7A4C8C0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Dashboard Ejecutivo" sheetId="1" r:id="rId1"/>
    <sheet name="Consultorias priorizadas PEI" sheetId="16" state="hidden" r:id="rId2"/>
    <sheet name="Reporte de avance" sheetId="13" r:id="rId3"/>
    <sheet name="Adquisiciones" sheetId="9" state="hidden" r:id="rId4"/>
    <sheet name="Financiera" sheetId="7" state="hidden" r:id="rId5"/>
    <sheet name="Tecnica" sheetId="8" state="hidden" r:id="rId6"/>
    <sheet name="TDActividades" sheetId="12" state="hidden" r:id="rId7"/>
    <sheet name="Hoja1" sheetId="15" state="hidden" r:id="rId8"/>
    <sheet name="Dashboard Ejecutivo (2)" sheetId="11" state="hidden" r:id="rId9"/>
  </sheets>
  <definedNames>
    <definedName name="_xlnm._FilterDatabase" localSheetId="3" hidden="1">Adquisiciones!$B$1:$I$20</definedName>
    <definedName name="_xlnm._FilterDatabase" localSheetId="1" hidden="1">'Consultorias priorizadas PEI'!$A$10:$A$60</definedName>
    <definedName name="_xlnm._FilterDatabase" localSheetId="2" hidden="1">'Reporte de avance'!$A$10:$A$60</definedName>
    <definedName name="_xlnm._FilterDatabase" localSheetId="5" hidden="1">Tecnica!$A$2:$E$6</definedName>
    <definedName name="_xlnm.Print_Area" localSheetId="1">'Consultorias priorizadas PEI'!$B$1:$F$70</definedName>
    <definedName name="_xlnm.Print_Area" localSheetId="0">'Dashboard Ejecutivo'!$B$1:$L$205</definedName>
    <definedName name="_xlnm.Print_Area" localSheetId="8">'Dashboard Ejecutivo (2)'!$B$1:$L$95</definedName>
    <definedName name="_xlnm.Print_Area" localSheetId="2">'Reporte de avance'!$B$1:$I$78</definedName>
    <definedName name="_xlnm.Print_Titles" localSheetId="1">'Consultorias priorizadas PEI'!$10:$10</definedName>
    <definedName name="_xlnm.Print_Titles" localSheetId="2">'Reporte de avance'!$10:$10</definedName>
  </definedNames>
  <calcPr calcId="191029" calcMode="manual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3" i="1" l="1"/>
  <c r="B200" i="1" s="1"/>
  <c r="K179" i="1"/>
  <c r="K158" i="1"/>
  <c r="L185" i="1" s="1"/>
  <c r="D204" i="1"/>
  <c r="C20" i="7"/>
  <c r="C21" i="7" s="1"/>
  <c r="E16" i="7"/>
  <c r="F16" i="7"/>
  <c r="D195" i="1" s="1"/>
  <c r="D193" i="1"/>
  <c r="G79" i="13"/>
  <c r="K166" i="1"/>
  <c r="K185" i="1"/>
  <c r="C22" i="7"/>
  <c r="H69" i="13"/>
  <c r="L166" i="1" l="1"/>
  <c r="L158" i="1"/>
  <c r="L179" i="1"/>
  <c r="F200" i="1"/>
  <c r="D20" i="7"/>
  <c r="D22" i="7"/>
  <c r="B195" i="1" l="1"/>
  <c r="G19" i="7"/>
  <c r="B202" i="1" l="1"/>
  <c r="F202" i="1" s="1"/>
  <c r="E17" i="7"/>
  <c r="B197" i="1" s="1"/>
  <c r="B204" i="1" s="1"/>
  <c r="F193" i="1"/>
  <c r="F17" i="7"/>
  <c r="D197" i="1" s="1"/>
  <c r="L17" i="1"/>
  <c r="U31" i="7"/>
  <c r="H38" i="7"/>
  <c r="F204" i="1" l="1"/>
  <c r="F197" i="1"/>
  <c r="M10" i="7"/>
  <c r="I42" i="7" l="1"/>
  <c r="L42" i="7"/>
  <c r="P42" i="7"/>
  <c r="Q42" i="7"/>
  <c r="R42" i="7"/>
  <c r="S42" i="7"/>
  <c r="T42" i="7"/>
  <c r="D42" i="7"/>
  <c r="E42" i="7"/>
  <c r="F42" i="7"/>
  <c r="C42" i="7"/>
  <c r="T40" i="7"/>
  <c r="T41" i="7"/>
  <c r="S41" i="7"/>
  <c r="R41" i="7"/>
  <c r="Q41" i="7"/>
  <c r="P41" i="7"/>
  <c r="O41" i="7"/>
  <c r="N41" i="7"/>
  <c r="M41" i="7"/>
  <c r="L41" i="7"/>
  <c r="K41" i="7"/>
  <c r="J41" i="7"/>
  <c r="I41" i="7"/>
  <c r="U41" i="7" s="1"/>
  <c r="S40" i="7"/>
  <c r="R40" i="7"/>
  <c r="Q40" i="7"/>
  <c r="P40" i="7"/>
  <c r="O40" i="7"/>
  <c r="O42" i="7" s="1"/>
  <c r="M40" i="7"/>
  <c r="M42" i="7" s="1"/>
  <c r="L40" i="7"/>
  <c r="I40" i="7"/>
  <c r="D40" i="7"/>
  <c r="H40" i="7" s="1"/>
  <c r="E40" i="7"/>
  <c r="F40" i="7"/>
  <c r="G40" i="7"/>
  <c r="D41" i="7"/>
  <c r="C41" i="7"/>
  <c r="C40" i="7"/>
  <c r="U32" i="7"/>
  <c r="U33" i="7"/>
  <c r="U26" i="7" s="1"/>
  <c r="U34" i="7"/>
  <c r="U35" i="7"/>
  <c r="U36" i="7"/>
  <c r="U37" i="7"/>
  <c r="U28" i="7" s="1"/>
  <c r="U38" i="7"/>
  <c r="U29" i="7"/>
  <c r="T29" i="7"/>
  <c r="T28" i="7"/>
  <c r="T27" i="7"/>
  <c r="T26" i="7"/>
  <c r="S29" i="7"/>
  <c r="S28" i="7"/>
  <c r="S27" i="7"/>
  <c r="S26" i="7"/>
  <c r="R29" i="7"/>
  <c r="R28" i="7"/>
  <c r="R27" i="7"/>
  <c r="R26" i="7"/>
  <c r="Q29" i="7"/>
  <c r="Q28" i="7"/>
  <c r="Q27" i="7"/>
  <c r="Q26" i="7"/>
  <c r="P29" i="7"/>
  <c r="P28" i="7"/>
  <c r="P27" i="7"/>
  <c r="P26" i="7"/>
  <c r="O29" i="7"/>
  <c r="O28" i="7"/>
  <c r="O27" i="7"/>
  <c r="O26" i="7"/>
  <c r="N29" i="7"/>
  <c r="N28" i="7"/>
  <c r="N27" i="7"/>
  <c r="N26" i="7"/>
  <c r="N40" i="7" s="1"/>
  <c r="N42" i="7" s="1"/>
  <c r="M29" i="7"/>
  <c r="M28" i="7"/>
  <c r="M27" i="7"/>
  <c r="M26" i="7"/>
  <c r="L29" i="7"/>
  <c r="L28" i="7"/>
  <c r="L27" i="7"/>
  <c r="L26" i="7"/>
  <c r="K29" i="7"/>
  <c r="K28" i="7"/>
  <c r="K27" i="7"/>
  <c r="K26" i="7"/>
  <c r="K40" i="7" s="1"/>
  <c r="K42" i="7" s="1"/>
  <c r="J29" i="7"/>
  <c r="J28" i="7"/>
  <c r="J27" i="7"/>
  <c r="J26" i="7"/>
  <c r="J40" i="7" s="1"/>
  <c r="J42" i="7" s="1"/>
  <c r="I26" i="7"/>
  <c r="I29" i="7"/>
  <c r="I28" i="7"/>
  <c r="I27" i="7"/>
  <c r="D26" i="7"/>
  <c r="H31" i="7"/>
  <c r="H32" i="7"/>
  <c r="H33" i="7"/>
  <c r="H34" i="7"/>
  <c r="H35" i="7"/>
  <c r="H36" i="7"/>
  <c r="H37" i="7"/>
  <c r="H27" i="7"/>
  <c r="E26" i="7"/>
  <c r="F26" i="7"/>
  <c r="G26" i="7"/>
  <c r="D27" i="7"/>
  <c r="E27" i="7"/>
  <c r="F27" i="7"/>
  <c r="G27" i="7"/>
  <c r="D28" i="7"/>
  <c r="E28" i="7"/>
  <c r="F28" i="7"/>
  <c r="H28" i="7" s="1"/>
  <c r="G28" i="7"/>
  <c r="D29" i="7"/>
  <c r="E29" i="7"/>
  <c r="E41" i="7" s="1"/>
  <c r="F29" i="7"/>
  <c r="F41" i="7" s="1"/>
  <c r="G29" i="7"/>
  <c r="G41" i="7" s="1"/>
  <c r="G42" i="7" s="1"/>
  <c r="C29" i="7"/>
  <c r="C28" i="7"/>
  <c r="C27" i="7"/>
  <c r="C26" i="7"/>
  <c r="H26" i="7" s="1"/>
  <c r="H41" i="7" l="1"/>
  <c r="H42" i="7" s="1"/>
  <c r="U40" i="7"/>
  <c r="U42" i="7" s="1"/>
  <c r="U27" i="7"/>
  <c r="H29" i="7"/>
  <c r="F195" i="1" l="1"/>
  <c r="G21" i="7" l="1"/>
  <c r="G20" i="7"/>
  <c r="H19" i="7"/>
  <c r="I19" i="7" l="1"/>
  <c r="G8" i="7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70" i="13"/>
  <c r="H71" i="13"/>
  <c r="H72" i="13"/>
  <c r="H73" i="13"/>
  <c r="H74" i="13"/>
  <c r="H75" i="13"/>
  <c r="H76" i="13"/>
  <c r="H77" i="13"/>
  <c r="H78" i="13"/>
  <c r="K22" i="1" l="1"/>
  <c r="C16" i="7" l="1"/>
  <c r="F23" i="7" l="1"/>
  <c r="C23" i="8"/>
  <c r="C22" i="8"/>
  <c r="C21" i="8"/>
  <c r="C20" i="8"/>
  <c r="C19" i="8"/>
  <c r="C18" i="8"/>
  <c r="C17" i="8"/>
  <c r="C16" i="8"/>
  <c r="C15" i="8"/>
  <c r="C14" i="8"/>
  <c r="C13" i="8"/>
  <c r="C12" i="8"/>
  <c r="D12" i="8" s="1"/>
  <c r="C11" i="8"/>
  <c r="C10" i="8"/>
  <c r="H17" i="1" l="1"/>
  <c r="S5" i="7"/>
  <c r="S6" i="7"/>
  <c r="S7" i="7"/>
  <c r="S8" i="7"/>
  <c r="S9" i="7"/>
  <c r="S10" i="7"/>
  <c r="S11" i="7"/>
  <c r="S12" i="7"/>
  <c r="S13" i="7"/>
  <c r="S14" i="7"/>
  <c r="S15" i="7"/>
  <c r="S4" i="7"/>
  <c r="P5" i="7"/>
  <c r="P6" i="7"/>
  <c r="P7" i="7"/>
  <c r="P8" i="7"/>
  <c r="P9" i="7"/>
  <c r="P10" i="7"/>
  <c r="P11" i="7"/>
  <c r="P12" i="7"/>
  <c r="P13" i="7"/>
  <c r="P14" i="7"/>
  <c r="P15" i="7"/>
  <c r="P4" i="7"/>
  <c r="M5" i="7"/>
  <c r="M6" i="7"/>
  <c r="M7" i="7"/>
  <c r="M8" i="7"/>
  <c r="M9" i="7"/>
  <c r="M11" i="7"/>
  <c r="M12" i="7"/>
  <c r="M13" i="7"/>
  <c r="M14" i="7"/>
  <c r="M15" i="7"/>
  <c r="M4" i="7"/>
  <c r="G5" i="7"/>
  <c r="G6" i="7"/>
  <c r="G7" i="7"/>
  <c r="G9" i="7"/>
  <c r="G10" i="7"/>
  <c r="G11" i="7"/>
  <c r="G12" i="7"/>
  <c r="G13" i="7"/>
  <c r="G14" i="7"/>
  <c r="G15" i="7"/>
  <c r="G4" i="7"/>
  <c r="D12" i="7"/>
  <c r="D13" i="7"/>
  <c r="D14" i="7"/>
  <c r="D15" i="7"/>
  <c r="D11" i="7"/>
  <c r="B16" i="7"/>
  <c r="R16" i="7"/>
  <c r="Q16" i="7"/>
  <c r="O16" i="7"/>
  <c r="N16" i="7"/>
  <c r="L16" i="7"/>
  <c r="K16" i="7"/>
  <c r="I16" i="7"/>
  <c r="J8" i="7" l="1"/>
  <c r="J4" i="7"/>
  <c r="J9" i="7"/>
  <c r="J12" i="7"/>
  <c r="J6" i="7"/>
  <c r="J15" i="7"/>
  <c r="J10" i="7"/>
  <c r="J11" i="7"/>
  <c r="J5" i="7"/>
  <c r="J13" i="7"/>
  <c r="H16" i="7"/>
  <c r="J14" i="7"/>
  <c r="J7" i="7"/>
  <c r="K154" i="1"/>
  <c r="L147" i="1"/>
  <c r="K147" i="1"/>
  <c r="D94" i="11"/>
  <c r="B94" i="11"/>
  <c r="K90" i="11"/>
  <c r="D90" i="11"/>
  <c r="B90" i="11"/>
  <c r="K68" i="11"/>
  <c r="K60" i="11"/>
  <c r="K52" i="11"/>
  <c r="F90" i="11" l="1"/>
  <c r="F94" i="11"/>
  <c r="L154" i="1"/>
  <c r="D22" i="8" l="1"/>
  <c r="D21" i="8"/>
  <c r="D20" i="8"/>
  <c r="D19" i="8"/>
  <c r="D18" i="8"/>
  <c r="D17" i="8"/>
  <c r="D16" i="8"/>
  <c r="D15" i="8"/>
  <c r="D14" i="8"/>
  <c r="D13" i="8"/>
  <c r="D11" i="8"/>
  <c r="D10" i="8"/>
  <c r="D23" i="8"/>
  <c r="D3" i="8"/>
  <c r="D5" i="8"/>
  <c r="D4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OBP&amp;CM</author>
  </authors>
  <commentList>
    <comment ref="G1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1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5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5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65" authorId="0" shapeId="0" xr:uid="{447C5C33-96CC-4E5E-9FA5-589E898956F2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7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84" authorId="0" shapeId="0" xr:uid="{0B5731A5-0E9F-432C-9E25-25209D934ED6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8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OBP&amp;CM</author>
  </authors>
  <commentList>
    <comment ref="H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2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OBP&amp;CM</author>
  </authors>
  <commentList>
    <comment ref="G5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5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G59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59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G6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67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sharedStrings.xml><?xml version="1.0" encoding="utf-8"?>
<sst xmlns="http://schemas.openxmlformats.org/spreadsheetml/2006/main" count="1638" uniqueCount="601">
  <si>
    <t>DASHBOARD EJECUTIVO DEL COMPONENTE 2 DEL PROGRAMA DR-L1150</t>
  </si>
  <si>
    <t>NOMBRE DEL PROGRAMA</t>
  </si>
  <si>
    <t>NOMBRE DEL COMPONENTE</t>
  </si>
  <si>
    <t>FECHA DEL REPORTE</t>
  </si>
  <si>
    <t>ESTATUS DEL PROYECTO</t>
  </si>
  <si>
    <t>EQUIPO UNIDAD EJECUTORA DEL PROYECTO</t>
  </si>
  <si>
    <t xml:space="preserve">Programa de Apoyo a la Agenda de Transparencia e Integridad en República Dominicana (DR-L1150). </t>
  </si>
  <si>
    <t xml:space="preserve">Componente 2: Fortalecimiento del Sistema del Control Interno. </t>
  </si>
  <si>
    <t>En proceso</t>
  </si>
  <si>
    <t>Planificado</t>
  </si>
  <si>
    <t>Ejecutado</t>
  </si>
  <si>
    <t>Estado</t>
  </si>
  <si>
    <r>
      <rPr>
        <b/>
        <sz val="10"/>
        <color theme="1"/>
        <rFont val="Century Gothic"/>
        <family val="2"/>
      </rPr>
      <t>Jesús Dorado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>Coordinador General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Gennys Azael Lorenzo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>Especialista en Planificación y Monitoreo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Adilé Cruceta,</t>
    </r>
    <r>
      <rPr>
        <sz val="10"/>
        <color theme="1"/>
        <rFont val="Century Gothic"/>
        <family val="2"/>
      </rPr>
      <t xml:space="preserve"> E</t>
    </r>
    <r>
      <rPr>
        <i/>
        <sz val="10"/>
        <color theme="1"/>
        <rFont val="Century Gothic"/>
        <family val="2"/>
      </rPr>
      <t>specialista en Adquisiciones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Anderson Ortiz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 xml:space="preserve">Especialista Financiero. </t>
    </r>
  </si>
  <si>
    <t>Normal</t>
  </si>
  <si>
    <t>Nombre de tarea</t>
  </si>
  <si>
    <t>Mon 02/10/23</t>
  </si>
  <si>
    <t>Thu 12/10/23</t>
  </si>
  <si>
    <t>Mon 06/10/25</t>
  </si>
  <si>
    <t>Wed 01/11/23</t>
  </si>
  <si>
    <t>Thu 01/02/24</t>
  </si>
  <si>
    <t>Mon 01/09/25</t>
  </si>
  <si>
    <t>Thu 15/02/24</t>
  </si>
  <si>
    <t>Fri 05/05/23</t>
  </si>
  <si>
    <t>Inicio</t>
  </si>
  <si>
    <t>En tiempo</t>
  </si>
  <si>
    <t>Rezagado</t>
  </si>
  <si>
    <t>Tarea futura</t>
  </si>
  <si>
    <t xml:space="preserve">Pendiente </t>
  </si>
  <si>
    <t>Completado</t>
  </si>
  <si>
    <t>P16: Modelo de gestión de la CGRD diseñado</t>
  </si>
  <si>
    <t>P17: Modelo de control ex ante diseñado</t>
  </si>
  <si>
    <t xml:space="preserve">P18: Proyecto de reorganización de funciones, cargos, y dotación </t>
  </si>
  <si>
    <t>P19: Estrategia de gestión integral del cambio de control interno y transformación digital</t>
  </si>
  <si>
    <t xml:space="preserve">P20: Nuevo Modelo de Gestión del Talento Humano </t>
  </si>
  <si>
    <t>P21: Auditores certificados con base en estándares nacionales e internacionales</t>
  </si>
  <si>
    <t>P22: Proyecto de actualización de normativas en control interno</t>
  </si>
  <si>
    <t>P23: Control interno bajo estándares nacionales e internacionales implementado en la CGR</t>
  </si>
  <si>
    <t xml:space="preserve">P24: Generación de Capacidades de TI </t>
  </si>
  <si>
    <t>P25: Arquitectura Empresarial realizada</t>
  </si>
  <si>
    <t>P26: Tableros y herramientas de analítica, modelos de analítica descriptiva y predictiva</t>
  </si>
  <si>
    <t>P27: Fortalecimiento de la infraestructura, servicios de TI y de los controles de ciberseguridad</t>
  </si>
  <si>
    <t>P28: Sistema de información para la gestión integral de riesgos en los procesos de control interno</t>
  </si>
  <si>
    <t>FECHA DE INICIO</t>
  </si>
  <si>
    <t xml:space="preserve">DURACIÓN </t>
  </si>
  <si>
    <t>FECHA DE FIN</t>
  </si>
  <si>
    <t>5 AÑOS</t>
  </si>
  <si>
    <t>AVANCE FISICO ACUMULADO</t>
  </si>
  <si>
    <t>AVANCE FISICO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</si>
  <si>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</si>
  <si>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</si>
  <si>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</si>
  <si>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</si>
  <si>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</si>
  <si>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</si>
  <si>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</si>
  <si>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</si>
  <si>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</si>
  <si>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</si>
  <si>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</si>
  <si>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</si>
  <si>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</si>
  <si>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 xml:space="preserve">Mes </t>
  </si>
  <si>
    <t>PRESUPUESTO PROGRAMADO MENSUAL (US$)</t>
  </si>
  <si>
    <t>PRESUPUESTO PROGRAMADO ACUMULADO (US$)</t>
  </si>
  <si>
    <t>PRESUPUESTO EJECUTADO ACUMULADO (US$)</t>
  </si>
  <si>
    <t>PRESUPUESTO EJECUTADO MENSUAL (US$)</t>
  </si>
  <si>
    <t>% DE EJECUCION PRESUPUESTARIA MENSUAL</t>
  </si>
  <si>
    <t>% DE EJECUCION PRESUPUESTARIA ACUMULADA</t>
  </si>
  <si>
    <t>GESTION FINANCIERA DEL PROYECTO</t>
  </si>
  <si>
    <t>GESTION TECNICA DEL PROYECTO</t>
  </si>
  <si>
    <t>GESTION DE ADQUISICIONES DEL PROYECTO</t>
  </si>
  <si>
    <t>Presupuesto general</t>
  </si>
  <si>
    <t>ID del proceso</t>
  </si>
  <si>
    <t xml:space="preserve">Nombre Proceso </t>
  </si>
  <si>
    <t xml:space="preserve"> Monto estimado (USD) </t>
  </si>
  <si>
    <t>Actividad</t>
  </si>
  <si>
    <t>Estatus</t>
  </si>
  <si>
    <t>REF. CGR-PAATI-2023-001</t>
  </si>
  <si>
    <t>4.1.1.2.1</t>
  </si>
  <si>
    <t>REF. CGR-PAATI-2023-004</t>
  </si>
  <si>
    <t>4.1.1.2.4</t>
  </si>
  <si>
    <t>REF. CGR-PAATI-2023-003</t>
  </si>
  <si>
    <t>4.1.1.2.3</t>
  </si>
  <si>
    <t>REF. CGR-PAATI-2023-002</t>
  </si>
  <si>
    <t>REF. CGR-PAATI-2023-005</t>
  </si>
  <si>
    <t xml:space="preserve">4.1.1.2.6  </t>
  </si>
  <si>
    <t>REF. CGR-PAATI-2023-006</t>
  </si>
  <si>
    <t>4.1.1.2.7</t>
  </si>
  <si>
    <t>REF. CGR-PAATI-2023-007</t>
  </si>
  <si>
    <t>REF. CGR-PAATI-2023-008</t>
  </si>
  <si>
    <t>2.1.1.6</t>
  </si>
  <si>
    <t>REF. CGR-PT-CI-2023-009</t>
  </si>
  <si>
    <t>2.1.1.1.3</t>
  </si>
  <si>
    <t>REF.CGR-PT-CP-2023-001</t>
  </si>
  <si>
    <t>Adquisición de Mobiliario y Equipos Tecnológicos para la UEP CGR-BID</t>
  </si>
  <si>
    <t>REF.CGR-PT-CP-2023-002</t>
  </si>
  <si>
    <t xml:space="preserve">Adquisición de Servicio de Plan de Seguro Médico para la UEP CGR-BID </t>
  </si>
  <si>
    <t>Project Manager del Componente II</t>
  </si>
  <si>
    <t xml:space="preserve">Coordinador General </t>
  </si>
  <si>
    <t xml:space="preserve">Especialista Financiero </t>
  </si>
  <si>
    <t xml:space="preserve">Especialista de Adquisiciones </t>
  </si>
  <si>
    <t xml:space="preserve">Especialista de Planificación y Monitoreo </t>
  </si>
  <si>
    <t xml:space="preserve">Oficial de Adquisiciones </t>
  </si>
  <si>
    <t xml:space="preserve">Oficial Financiero </t>
  </si>
  <si>
    <t>Especialista de Planificación y Monitoreo</t>
  </si>
  <si>
    <t>Desierto</t>
  </si>
  <si>
    <t>Adjudicado</t>
  </si>
  <si>
    <t>4.1.2.9</t>
  </si>
  <si>
    <t>Revisión TDR Consultoría de Diagnóstico Legal</t>
  </si>
  <si>
    <t>Revisión TDR Consultoría de Diagnóstico Tecnológico</t>
  </si>
  <si>
    <t>Revisión TDR Consultoría de Coordinador de Integración y consolidación</t>
  </si>
  <si>
    <t>2.1.2.3.1</t>
  </si>
  <si>
    <t>2.1.2.3.2</t>
  </si>
  <si>
    <t>2.1.2.3.4</t>
  </si>
  <si>
    <t>2.1.2.3.5</t>
  </si>
  <si>
    <t>2.1.2.3.7</t>
  </si>
  <si>
    <t>2.1.2.3.8</t>
  </si>
  <si>
    <t>Proceso para gestión integral de riesgos en la administración financiera del Estado y sectoriales</t>
  </si>
  <si>
    <t>Proceso para la investigación, análisis y seguimiento de fraude y corrupción administrativa</t>
  </si>
  <si>
    <t xml:space="preserve">Proceso para la prevención de fraudes con control social </t>
  </si>
  <si>
    <t>Diseño e implementación de procesos y programas de prevención de fraude</t>
  </si>
  <si>
    <t xml:space="preserve">Desarrollo protocolos, criterios y capacidades para la gestión de denuncias </t>
  </si>
  <si>
    <t>Estrategia antifraude, sistemas de denuncias y campaña de socialización continua</t>
  </si>
  <si>
    <t>Firma</t>
  </si>
  <si>
    <t>(S/R) Firma</t>
  </si>
  <si>
    <t>2.1.3.1</t>
  </si>
  <si>
    <t>Revisión y ajustes prioritarios a la estructura organizacional de la CGR</t>
  </si>
  <si>
    <t>2.1.4.2</t>
  </si>
  <si>
    <t xml:space="preserve">Diseño e implementación de la estrategia de gestión integral del cambio y transformación digital </t>
  </si>
  <si>
    <t xml:space="preserve">Preparación y certificación de auditores y otros profesionales en COSO </t>
  </si>
  <si>
    <t>2.2.2.1</t>
  </si>
  <si>
    <t>2.2.3.2.1</t>
  </si>
  <si>
    <t>2.2.3.2.2</t>
  </si>
  <si>
    <t>2.2.3.2.3</t>
  </si>
  <si>
    <t>2.2.3.3</t>
  </si>
  <si>
    <t>Consultoría de medio ambiente y cambio climatico</t>
  </si>
  <si>
    <t>Consultoría de género y discapacidad</t>
  </si>
  <si>
    <t>2.3.1.1</t>
  </si>
  <si>
    <t>Consultoría de análisis de capacidades de brechas basado en COBIT y generacion del plan de gobierno de TI</t>
  </si>
  <si>
    <t>2.3.4.5</t>
  </si>
  <si>
    <t>Talleres de sensibilización y capacitación de multiplicadores e intituciones</t>
  </si>
  <si>
    <t>Consultoría para la elaboración y actualización de las normas de 1er. Y 2do. y rediseño de herramienta de medición y evaluación</t>
  </si>
  <si>
    <t>Etapa previa</t>
  </si>
  <si>
    <t>2.1.1.1.4</t>
  </si>
  <si>
    <t>2.1.1.1.1</t>
  </si>
  <si>
    <t>2.1.1.1.2</t>
  </si>
  <si>
    <t>Consultoría individual</t>
  </si>
  <si>
    <t>Consultoría de diagnóstico organizacional</t>
  </si>
  <si>
    <t>4.1.1.2.2</t>
  </si>
  <si>
    <t>Valor Adjudicado (US$)</t>
  </si>
  <si>
    <t>Adquisiciones en proceso del componente 2 del Programa DR-L1150, a noviembre 2023</t>
  </si>
  <si>
    <t>Adquisiciones adjudicadas y desiertas del componente 2 del Programa DR-L1150, a noviembre 2023</t>
  </si>
  <si>
    <t>Adquisiciones en etapa previa del componente 2 del Programa DR-L1150, a noviembre 2023</t>
  </si>
  <si>
    <t>Plan de Continuidad de Negocios</t>
  </si>
  <si>
    <t>% DE EJECUCION PRESUPUESTARIA SOBRE EL TOTAL</t>
  </si>
  <si>
    <t>A noviembre 2023</t>
  </si>
  <si>
    <t>4.1 Gestión, Auditoría y Evaluación</t>
  </si>
  <si>
    <t>1. Subcomponente 2.1:  Modelo de Gestión y estructura orgánica de la CGR modernizados</t>
  </si>
  <si>
    <t>2. Subcomponente 2.2: Desarrollo de competencias para el control interno</t>
  </si>
  <si>
    <t xml:space="preserve">3. Subcomponente 2.3 Tecnologías digitales orientadas a la transparencia y control </t>
  </si>
  <si>
    <t>Cantidad</t>
  </si>
  <si>
    <t>Porcentaje (%)</t>
  </si>
  <si>
    <t>4 Gestión, Auditoría y Evaluación</t>
  </si>
  <si>
    <t>WBS</t>
  </si>
  <si>
    <t>% Complete</t>
  </si>
  <si>
    <t>Status</t>
  </si>
  <si>
    <t xml:space="preserve">               Elaboración de TDR para los consultores encargados del levantamiento de información</t>
  </si>
  <si>
    <t xml:space="preserve">               Consultor individual en Derecho Administrativo para el Levantamiento de información sobre el modelo de gestión de la CGR existente e identificación de brechas de competencias y estándares internacionales</t>
  </si>
  <si>
    <t xml:space="preserve">               Consultor individual en Tecnologías para el Levantamiento de información sobre el modelo de gestión de la CGR existente e identificación de brechas de competencias y estándares internacionales</t>
  </si>
  <si>
    <t xml:space="preserve">               Consultor individual en Organización para el Levantamiento de información sobre el modelo de gestión de la CGR existente e identificación de brechas de competencias y estándares internacionales</t>
  </si>
  <si>
    <t xml:space="preserve">               Consultor coordinador para consolidación e integración de los trabajos de levantamiento de información e identificación de brechas</t>
  </si>
  <si>
    <t>2.1.1.2.1</t>
  </si>
  <si>
    <t xml:space="preserve">               Benchmark internacional</t>
  </si>
  <si>
    <t>2.1.1.2.2</t>
  </si>
  <si>
    <t xml:space="preserve">               Creación del observatorio</t>
  </si>
  <si>
    <t>2.1.1.3</t>
  </si>
  <si>
    <t xml:space="preserve">            Contratación de consultor para el diseño del nuevo modelo de gestión de la CGR </t>
  </si>
  <si>
    <t>2.1.1.4</t>
  </si>
  <si>
    <t xml:space="preserve">            Contratación de consultor para el diseño del Plan Estratégico con base al modelo de gestión de la CGR</t>
  </si>
  <si>
    <t xml:space="preserve">            Contratación de un Project Manager de apoyo para el componente 2</t>
  </si>
  <si>
    <t>2.1.2.1</t>
  </si>
  <si>
    <t xml:space="preserve">            Contratación de consultor para la elaboración de TdR y borrador de SP de una firma encargada de la transformación de Procesos misionales actuales priorizados y rediseño de la estructura organizacional de la CGR y Manual de Organización y Funciones</t>
  </si>
  <si>
    <t>2.1.2.2.1</t>
  </si>
  <si>
    <t xml:space="preserve">               Ajustes al proceso para conciliación de nóminas, ajustes al proceso para certificación de contratos y modificaciones, ajustes al proceso de desarrollo normativo, ajustes al proceso de para aprobación de órdenes de pago y modificaciones</t>
  </si>
  <si>
    <t xml:space="preserve">               Contratación de firma para el desarrollo del proceso para gestión integral de riesgos en los procesos de la administración financiera del Estado y sectoriales</t>
  </si>
  <si>
    <t xml:space="preserve">               Contratación de consultor para el desarrollo del proceso para la investigación, análisis y seguimiento de fraude y corrupción administrativa</t>
  </si>
  <si>
    <t xml:space="preserve">               Contratación de consultor para el desarrollo del proceso para la prevención de fraudes con control social </t>
  </si>
  <si>
    <t xml:space="preserve">               Contratación de consultor para el diseño e implementación de procesos y programas de prevención de fraude</t>
  </si>
  <si>
    <t xml:space="preserve">               Contratación de consultor para el desarrollo protocolos, criterios y capacidades para la gestión de denuncias </t>
  </si>
  <si>
    <t xml:space="preserve">               Definición de estrategia antifraude, sistemas de denuncias y campaña de socialización continua</t>
  </si>
  <si>
    <t xml:space="preserve">            Contratación de consultor para la revisión y ajustes prioritarios a la estructura organizacional de la CGR</t>
  </si>
  <si>
    <t>2.1.3.2</t>
  </si>
  <si>
    <t xml:space="preserve">            Rediseño de la estructura organizacional de la CGR y Manual de Organización y Funciones implementado</t>
  </si>
  <si>
    <t>2.1.3.3</t>
  </si>
  <si>
    <t xml:space="preserve">            Desarrollo de instrumentos metodológicos para monitoreo y evaluación de la transformación digital</t>
  </si>
  <si>
    <t>2.1.3.4</t>
  </si>
  <si>
    <t xml:space="preserve">            Diseño e implementación del Esquema de Gobernanza, estructura y procesos y de un "Programa de Aseguramiento y Control de Calidad", conforme estandares nacionales e internacionales.</t>
  </si>
  <si>
    <t xml:space="preserve">            Contratación de consultor para la elaboración de TdR y borrador de la SP firma encargada de la gestion del cambio de control interno y transformación digital </t>
  </si>
  <si>
    <t xml:space="preserve">            Contratación de firma para el diseño e implementación de la estrategia de gestión integral del cambio de control interno y transformación digital </t>
  </si>
  <si>
    <t xml:space="preserve">            Equipamiento de tecnología para apoyo a la comunicación y gestión del cambio </t>
  </si>
  <si>
    <t xml:space="preserve">            Diseño del modelo de talento humano, diseño e implementación del plan de desarrollo profesional por nivel de competencias y diseño e implementación de la carrera de control interno de la CGR</t>
  </si>
  <si>
    <t>2.2.1.2</t>
  </si>
  <si>
    <t xml:space="preserve">            Proyecto de acreditación y autonomía de la Escuela de Control Interno</t>
  </si>
  <si>
    <t>2.2.2.1.1</t>
  </si>
  <si>
    <t xml:space="preserve">               Contratación de firma para el desarrollo del curso de preparación para la certificación en COSO de auditores y otros profesionales de la CGR</t>
  </si>
  <si>
    <t xml:space="preserve">               Curso de preparación para la certificación en COSO de auditores y otros profesionales de la CGR</t>
  </si>
  <si>
    <t xml:space="preserve">               Certificación en COSO de auditores y otros profesionales de la CGR</t>
  </si>
  <si>
    <t>2.2.2.2.1</t>
  </si>
  <si>
    <t xml:space="preserve">               Contratación de firma para el desarrollo del curso de preparación para la certificación en CIA de auditores y otros profesionales de la CGR</t>
  </si>
  <si>
    <t>2.2.2.2.2</t>
  </si>
  <si>
    <t xml:space="preserve">               Curso de preparación para la certificación en CIA de auditores y otros profesionales de la CGR</t>
  </si>
  <si>
    <t xml:space="preserve">               Certificación en CIA de auditores y otros profesionales de la CGR</t>
  </si>
  <si>
    <t>2.2.2.2.5</t>
  </si>
  <si>
    <t xml:space="preserve">               Actualización de la certificación en CIA</t>
  </si>
  <si>
    <t>2.2.2.3.1</t>
  </si>
  <si>
    <t>2.2.2.3.2</t>
  </si>
  <si>
    <t>2.2.2.3.3</t>
  </si>
  <si>
    <t>2.2.2.4</t>
  </si>
  <si>
    <t xml:space="preserve">            Asistencia técnica a la CGR para lograr cumplir con la Certificación de la CGR en la Norma para la seguridad de las tecnologías de la información y comunicación </t>
  </si>
  <si>
    <t xml:space="preserve">            Contratación de firma para el desarrollo del curso de preparación para la certificación en AFA de auditores y otros profesionales de la CGR</t>
  </si>
  <si>
    <t>2.2.2.6</t>
  </si>
  <si>
    <t xml:space="preserve">            Certificación en AFA de auditores y otros profesionales de la CGR</t>
  </si>
  <si>
    <t>2.2.2.7</t>
  </si>
  <si>
    <t xml:space="preserve">            Actualización de la certificación </t>
  </si>
  <si>
    <t>2.2.3.1</t>
  </si>
  <si>
    <t xml:space="preserve">            Contratación de consultor para la elaboración de TDR para contratación de consultores para Asistencia Técnica consultores encargados de la elaboración y actualización de las normas de medio ambiente, cambio climatico, Genero y discapacidad</t>
  </si>
  <si>
    <t xml:space="preserve">               Contratación de consultor para la elaboración y actualización de las normas de primer y segundo grado y rediseño de herramienta de medición y evaluación del control interno</t>
  </si>
  <si>
    <t xml:space="preserve">               Consultor 2 - medio ambiente y cambio climatico</t>
  </si>
  <si>
    <t xml:space="preserve">               Consultor 3 - Genero y discapacidad</t>
  </si>
  <si>
    <t xml:space="preserve">            Talleres de sensibilización y capacitación de multiplicadores de la CGRD y las instituciones auditadas, para el conocimiento y aplicación de las normas básicas y complementarias de control interno, y promoción de la interacción entre auditor y auditado</t>
  </si>
  <si>
    <t xml:space="preserve">            Elaboración de TDR para contratación de consultoria de control interno</t>
  </si>
  <si>
    <t>2.2.4.1</t>
  </si>
  <si>
    <t xml:space="preserve">            Levantamiento de información, diseño de un plan de acción para la implementación, desarrollo de los medios y elementos necesarios para la implementación del modelo de control interno institucional y acompañamiento en la implementación</t>
  </si>
  <si>
    <t xml:space="preserve">            Contratación de consultor para el análisis de capacidades de brechas basado en COBIT y generacion del plan de gobierno de TI</t>
  </si>
  <si>
    <t>2.3.1.2.1</t>
  </si>
  <si>
    <t xml:space="preserve">               Contratación de Firma para proveer personal en Mision para fortalecer de capacidades de TI, contrapartes a las firmas de consultoría y transferir conocimiento a la Entidad - Fase 1</t>
  </si>
  <si>
    <t>2.3.1.3</t>
  </si>
  <si>
    <t xml:space="preserve">            Contratación de personal en Mision para fortalecer de capacidades de TI, contrapartes a las firmas de consultoría y transferir conocimiento a la Entidad - Fase 2</t>
  </si>
  <si>
    <t>2.3.2.2.1</t>
  </si>
  <si>
    <t>2.3.2.3</t>
  </si>
  <si>
    <t xml:space="preserve">            Tableros y herramientas de analítica implementados, incluyendo metodología y plan de mejora de la calidad de los datos, arquitectura de la solución de analítica de acuerdo a las necesidades operativas y estratégicas de la CGR</t>
  </si>
  <si>
    <t xml:space="preserve">            Infraestructura y Servicios de TI</t>
  </si>
  <si>
    <t xml:space="preserve">            Contratación de firma para el diseño e implementación interfaz web del sistema Trámite Regular Estructurado</t>
  </si>
  <si>
    <t>2.3.4.3</t>
  </si>
  <si>
    <t xml:space="preserve">            Capacitación especializada en ciberseguridad</t>
  </si>
  <si>
    <t>2.3.4.4</t>
  </si>
  <si>
    <t xml:space="preserve">            Concientización y sensibilización en general</t>
  </si>
  <si>
    <t xml:space="preserve">            Plan de Continuidad de Negocios (BCP-Bussines Continuity Plan), diseñado e implementado</t>
  </si>
  <si>
    <t>2.3.5.1</t>
  </si>
  <si>
    <t xml:space="preserve">            Adquisición de Licenciamiento del Sistema de información para la gestión integral de riesgos en los procesos de control interno</t>
  </si>
  <si>
    <t>En la fecha prevista</t>
  </si>
  <si>
    <t>Etiquetas de fila</t>
  </si>
  <si>
    <t>Total general</t>
  </si>
  <si>
    <t>Cuenta de Status</t>
  </si>
  <si>
    <t>INFORMACION GENERAL DEL PROYECTO</t>
  </si>
  <si>
    <t>DESEMPEÑO FISICO DEL COMPONENTE 2</t>
  </si>
  <si>
    <t>GESTION DE ADQUISICIONES DEL COMPONENTE 2</t>
  </si>
  <si>
    <t xml:space="preserve">Elaboración de TDR, especificaciones técnicas y pliegos de condiciones. </t>
  </si>
  <si>
    <t>LEYENDA</t>
  </si>
  <si>
    <t>Etapa previa/inicial</t>
  </si>
  <si>
    <t>Solicitud de No Objeción</t>
  </si>
  <si>
    <t xml:space="preserve">Ausencia y no idoneidad de las ofertas o excede presupuesto referencial, entre otros. </t>
  </si>
  <si>
    <t>GESTION FINANCIERA DEL PROYECTO DEL COMPONENTE 2</t>
  </si>
  <si>
    <t>Recepción y evaluación de ofertas, previas a la adjudicación.</t>
  </si>
  <si>
    <t>Satisfactorio</t>
  </si>
  <si>
    <t xml:space="preserve">En Proceso </t>
  </si>
  <si>
    <t>En Proceso</t>
  </si>
  <si>
    <t xml:space="preserve">Solicitud de No Objeción </t>
  </si>
  <si>
    <t>Contratación de un Especialista en P&amp;M</t>
  </si>
  <si>
    <t>Contratación de Especialista de Apoyo en Comunicaciones</t>
  </si>
  <si>
    <t>Contratación de un Oficial de Adquisiciones para la UEP / CGR</t>
  </si>
  <si>
    <t>Contratación de Oficial Financiero para la UEP / CGR</t>
  </si>
  <si>
    <t>Completada</t>
  </si>
  <si>
    <t>Ganancia temprana</t>
  </si>
  <si>
    <t>Subcomponente 2.1 Modelo de Gestión y estructura orgánica de la CGR modernizados</t>
  </si>
  <si>
    <t xml:space="preserve">   Producto 16: Modelo de gestión de la CGRD diseñado</t>
  </si>
  <si>
    <t xml:space="preserve">   Producto 17: Modelo de control ex ante diseñado</t>
  </si>
  <si>
    <t xml:space="preserve">   Producto 18: Proyecto de reorganización de funciones, cargos, y dotación necesaria de la CGRD y de las Unidades a cargo del control "ex ante" y "ex post", realizadas</t>
  </si>
  <si>
    <t xml:space="preserve">   Producto 19: Estrategia de gestión integral del cambio de control interno y transformación digital desarrollada</t>
  </si>
  <si>
    <t>Subcomponente 2.2 Desarrollo de competencias para el control interno</t>
  </si>
  <si>
    <t xml:space="preserve">   Producto 20: Nuevo Modelo de Gestión del Talento Humano diseñado</t>
  </si>
  <si>
    <t xml:space="preserve">   Producto 21: Auditores certificados con base en estándares nacionales e internacionales</t>
  </si>
  <si>
    <t xml:space="preserve">   Producto 22: Proyecto de actualización de normativas en control interno, elaboradas</t>
  </si>
  <si>
    <t xml:space="preserve">   Producto 23: Control interno bajo estándares nacionales e internacionales implementado en la CGR</t>
  </si>
  <si>
    <t>Subcomponente 2.3 Tecnologías digitales orientadas a la transparencia y control del buen uso de los recursos públicos</t>
  </si>
  <si>
    <t xml:space="preserve">   Producto 24: Generación de Capacidades de TI Implementadas</t>
  </si>
  <si>
    <t xml:space="preserve">   Producto 25: Arquitectura Empresarial realizada, incluyendo la construcción e implementación de componentes de software</t>
  </si>
  <si>
    <t xml:space="preserve">   Producto 26: Tableros y herramientas de analítica implementados, incluyendo modelos de analítica descriptiva y predictiva, orientados a la toma de decisiones estratégicas y al apoyo operativo de la misionalidad de la CGR</t>
  </si>
  <si>
    <t xml:space="preserve">   Producto 27: Fortalecimiento de la infraestructura, servicios de TI y de los controles de ciberseguridad, implementados</t>
  </si>
  <si>
    <t xml:space="preserve">   Producto 28: Sistema de información para la gestión integral de riesgos en los procesos de control interno, diseñado e implementado</t>
  </si>
  <si>
    <t>Contratación de Coordinador del Proyecto</t>
  </si>
  <si>
    <t>Contratación de Especialista de Adquisiciones</t>
  </si>
  <si>
    <t>4.1.2.3</t>
  </si>
  <si>
    <t>Contratación de Especialista Financiero</t>
  </si>
  <si>
    <t>4.1.2.4</t>
  </si>
  <si>
    <t>4.1.2.5</t>
  </si>
  <si>
    <t>4.1.2.8</t>
  </si>
  <si>
    <t>Gastos logísticos</t>
  </si>
  <si>
    <t xml:space="preserve">Planificado acum. </t>
  </si>
  <si>
    <t>Presupuesto programado acumulado</t>
  </si>
  <si>
    <t xml:space="preserve">Programa de Apoyo a la Agenda de Transparencia e Integridad en República Dominicana (DR-L1150) </t>
  </si>
  <si>
    <t>16 de marzo de 2022</t>
  </si>
  <si>
    <t>Fecha de Elegibilidad</t>
  </si>
  <si>
    <t>Meses en ejecución</t>
  </si>
  <si>
    <t>Porcentaje del plazo de ejecución transcurrido</t>
  </si>
  <si>
    <t>6 de septiembre de 2023</t>
  </si>
  <si>
    <t>Organismo Ejecutor: Ministerio de Hacienda</t>
  </si>
  <si>
    <t>Organismo Coejecutor: Contraloría General de la República</t>
  </si>
  <si>
    <t>Valor Total del Préstamo (US$)</t>
  </si>
  <si>
    <t>Programa de Apoyo a la Agenda de Transparencia e Integridad en República Dominicana (DR-L1150)</t>
  </si>
  <si>
    <t>Componente 2: Fortalecimiento del Sistema del Control Interno</t>
  </si>
  <si>
    <t>DASHBOARD EJECUTIVO MENSUAL</t>
  </si>
  <si>
    <t>Duración</t>
  </si>
  <si>
    <t>Fecha de fin</t>
  </si>
  <si>
    <t>Fecha de aprobación</t>
  </si>
  <si>
    <t xml:space="preserve">UNIDAD EJECUTORA DEL PROYECTO (UEP CGR-BID) </t>
  </si>
  <si>
    <t>% DE EJECUCION PRESUPUESTARIA DEL MES</t>
  </si>
  <si>
    <t>Programación financiera del mes</t>
  </si>
  <si>
    <t>Ejecución financiera del mes</t>
  </si>
  <si>
    <t>Consultoría de medio ambiente y cambio climático</t>
  </si>
  <si>
    <t>Presupuesto pendiente de ejecución</t>
  </si>
  <si>
    <t>Ejecución financiera acumulada</t>
  </si>
  <si>
    <t xml:space="preserve">ANEXO I: REPORTE DE AVANCE FISICO </t>
  </si>
  <si>
    <t>Late</t>
  </si>
  <si>
    <t>Complete</t>
  </si>
  <si>
    <t xml:space="preserve">   Componente 2: Fortalecimiento del Sistema de Control Interno</t>
  </si>
  <si>
    <t xml:space="preserve">      Subcomponente 2.1 Modelo de Gestión y estructura orgánica de la CGR modernizados</t>
  </si>
  <si>
    <t xml:space="preserve">         Producto 16: Modelo de gestión de la CGRD diseñado</t>
  </si>
  <si>
    <t>On Schedule</t>
  </si>
  <si>
    <t>Future Task</t>
  </si>
  <si>
    <t xml:space="preserve">         Producto 17: Modelo de control ex ante diseñado</t>
  </si>
  <si>
    <t xml:space="preserve">         Producto 18: Proyecto de reorganización de funciones, cargos, y dotación necesaria de la CGRD y de las Unidades a cargo del control "ex ante" y "ex post", realizadas</t>
  </si>
  <si>
    <t xml:space="preserve">         Producto 19: Estrategia de gestión integral del cambio de control interno y transformación digital desarrollada</t>
  </si>
  <si>
    <t xml:space="preserve">      Subcomponente 2.2 Desarrollo de competencias para el control interno</t>
  </si>
  <si>
    <t xml:space="preserve">         Producto 20: Nuevo Modelo de Gestión del Talento Humano diseñado</t>
  </si>
  <si>
    <t xml:space="preserve">         Producto 21: Auditores certificados con base en estándares nacionales e internacionales</t>
  </si>
  <si>
    <t xml:space="preserve">            Inscripción de auditores y otros profesionales de la CGR para la certificiación en COSO </t>
  </si>
  <si>
    <t xml:space="preserve">            Inscripción de auditores para la certificación en CIA</t>
  </si>
  <si>
    <t xml:space="preserve">            Inscripción de auditores para la certificación en COBIT version vigente</t>
  </si>
  <si>
    <t xml:space="preserve">         Producto 22: Proyecto de actualización de normativas en control interno, elaboradas</t>
  </si>
  <si>
    <t xml:space="preserve">         Producto 23: Control interno bajo estándares nacionales e internacionales implementado en la CGR</t>
  </si>
  <si>
    <t xml:space="preserve">      Subcomponente 2.3 Tecnologías digitales orientadas a la transparencia y control del buen uso de los recursos públicos</t>
  </si>
  <si>
    <t xml:space="preserve">         Producto 24: Generación de Capacidades de TI Implementadas</t>
  </si>
  <si>
    <t xml:space="preserve">         Producto 25: Arquitectura Empresarial realizada, incluyendo la construcción e implementación de componentes de software</t>
  </si>
  <si>
    <t xml:space="preserve">         Producto 26: Tableros y herramientas de analítica implementados, incluyendo modelos de analítica descriptiva y predictiva, orientados a la toma de decisiones estratégicas y al apoyo operativo de la misionalidad de la CGR</t>
  </si>
  <si>
    <t xml:space="preserve">         Producto 27: Fortalecimiento de la infraestructura, servicios de TI y de los controles de ciberseguridad, implementados</t>
  </si>
  <si>
    <t xml:space="preserve">         Producto 28: Sistema de información para la gestión integral de riesgos en los procesos de control interno, diseñado e implementado</t>
  </si>
  <si>
    <t xml:space="preserve">   Gestión, Auditoría y Evaluación</t>
  </si>
  <si>
    <t xml:space="preserve">      Gestión del Programa</t>
  </si>
  <si>
    <t xml:space="preserve">         Gestión del Programa - CGR</t>
  </si>
  <si>
    <t xml:space="preserve">            Contratación de Coordinador del Proyecto</t>
  </si>
  <si>
    <t xml:space="preserve">            Contratación de Especialista de Adquisiciones</t>
  </si>
  <si>
    <t xml:space="preserve">            Contratación de Especialista Financiero</t>
  </si>
  <si>
    <t xml:space="preserve">            Contratación de un Especialista en P&amp;M</t>
  </si>
  <si>
    <t xml:space="preserve">            Contratación de Especialista de Apoyo en Comunicaciones</t>
  </si>
  <si>
    <t xml:space="preserve">            Contratación de un Oficial de Adquisiciones para la UEP / CGR</t>
  </si>
  <si>
    <t xml:space="preserve">            Contratación de Oficial Financiero para la UEP / CGR</t>
  </si>
  <si>
    <t xml:space="preserve">            Gastos logísticos</t>
  </si>
  <si>
    <t>Contratación de Consultor para la elaboración de TdR, borrador de SP y aviso de expresión de interés para la Fábrica de Software, incluye el apoyo en la evaluación técnica de las propuestas</t>
  </si>
  <si>
    <t>Fase 1 Arquitectura estratégica (Diseño de alto nivel del funcionamiento del modelo de gestión de la CGR, incluido el modelo de gestión basado en riesgos) + Arquitectura de segmento (Modelo de control Exante)</t>
  </si>
  <si>
    <t>Selección directa de Firma (Fábrica de software) para continuar con la Fase 2 de la construcción y pruebas de componentes de software</t>
  </si>
  <si>
    <t>Contratación de Firma (Fábrica de software) para la arquitectura estratégica, la arquitectura de segmento, herramienta para el ciclo de vida de las recomendaciones y ajustes a los sistemas actuales incluyendo interoperabilidad - Fase 1</t>
  </si>
  <si>
    <t>Contratación de consultor para el diseño del Plan Estratégico con base al modelo de gestión de la CGR</t>
  </si>
  <si>
    <t xml:space="preserve">Contratación de consultor para el diseño del nuevo modelo de gestión de la CGR </t>
  </si>
  <si>
    <t>Consultor individual en Tecnologías para el Levantamiento de información sobre el modelo de gestión de la CGR existente e identificación de brechas de competencias y estándares internacionales</t>
  </si>
  <si>
    <t>Consultor individual en Derecho Administrativo para el Levantamiento de información sobre el modelo de gestión de la CGR existente e identificación de brechas de competencias y estándares internacionales</t>
  </si>
  <si>
    <t>Consultor individual en Organización para el Levantamiento de información sobre el modelo de gestión de la CGR existente e identificación de brechas de competencias y estándares internacionales</t>
  </si>
  <si>
    <t>Adquisición de Licenciamiento del Sistema de información para la gestión integral de riesgos en los procesos de control interno</t>
  </si>
  <si>
    <t>Plan de Continuidad de Negocios (BCP-Bussines Continuity Plan), diseñado e implementado</t>
  </si>
  <si>
    <t>Concientización y sensibilización en general</t>
  </si>
  <si>
    <t>Infraestructura y Servicios de TI</t>
  </si>
  <si>
    <t>Talleres de sensibilización y capacitación de multiplicadores de la CGRD y las instituciones auditadas, para el conocimiento y aplicación de las normas básicas y complementarias de control interno, y promoción de la interacción entre auditor y auditado</t>
  </si>
  <si>
    <t>Levantamiento de información, diseño de un plan de acción para la implementación, desarrollo de los medios y elementos necesarios para la implementación del modelo de control interno institucional y acompañamiento en la implementación</t>
  </si>
  <si>
    <t>Contratación de consultor para el análisis de capacidades de brechas basado en COBIT y generacion del plan de gobierno de TI</t>
  </si>
  <si>
    <t>Contratación de consultor para la elaboración y actualización de las normas de primer y segundo grado y rediseño de herramienta de medición y evaluación del control interno</t>
  </si>
  <si>
    <t>Consultor 2 - medio ambiente y cambio climatico</t>
  </si>
  <si>
    <t>Consultor 3 - Genero y discapacidad</t>
  </si>
  <si>
    <t xml:space="preserve">Asistencia técnica a la CGR para lograr cumplir con la Certificación de la CGR en la Norma para la seguridad de las tecnologías de la información y comunicación </t>
  </si>
  <si>
    <t>Consultor coordinador para consolidación e integración de los trabajos de levantamiento de información e identificación de brechas</t>
  </si>
  <si>
    <t>Benchmark internacional</t>
  </si>
  <si>
    <t>Creación del observatorio</t>
  </si>
  <si>
    <t>Contratación de consultor para el desarrollo del proceso para la investigación, análisis y seguimiento de fraude y corrupción administrativa</t>
  </si>
  <si>
    <t xml:space="preserve">Contratación de consultor para el desarrollo del proceso para la prevención de fraudes con control social </t>
  </si>
  <si>
    <t>Contratación de consultor para el diseño e implementación de procesos y programas de prevención de fraude</t>
  </si>
  <si>
    <t xml:space="preserve">Contratación de consultor para el desarrollo protocolos, criterios y capacidades para la gestión de denuncias </t>
  </si>
  <si>
    <t>Definición de estrategia antifraude, sistemas de denuncias y campaña de socialización continua</t>
  </si>
  <si>
    <t>Contratación de consultor para la revisión y ajustes prioritarios a la estructura organizacional de la CGR</t>
  </si>
  <si>
    <t>Diseño e implementación del Esquema de Gobernanza, estructura y procesos y de un "Programa de Aseguramiento y Control de Calidad", conforme estandares nacionales e internacionales.</t>
  </si>
  <si>
    <t xml:space="preserve">Equipamiento de tecnología para apoyo a la comunicación y gestión del cambio </t>
  </si>
  <si>
    <t>Diseño del modelo de talento humano, diseño e implementación del plan de desarrollo profesional por nivel de competencias y diseño e implementación de la carrera de control interno de la CGR</t>
  </si>
  <si>
    <t>Proyecto de acreditación y autonomía de la Escuela de Control Interno</t>
  </si>
  <si>
    <t>Rezagada</t>
  </si>
  <si>
    <t>Licenciamiento para el Sistema CITRIX</t>
  </si>
  <si>
    <t>Comienzo</t>
  </si>
  <si>
    <t>Fin</t>
  </si>
  <si>
    <t>vie 10/3/28</t>
  </si>
  <si>
    <t>jue 12/10/23</t>
  </si>
  <si>
    <t>mar 2/1/24</t>
  </si>
  <si>
    <t>lun 30/9/24</t>
  </si>
  <si>
    <t>lun 1/4/24</t>
  </si>
  <si>
    <t>lun 30/6/25</t>
  </si>
  <si>
    <t>lun 26/1/26</t>
  </si>
  <si>
    <t>mar 1/4/25</t>
  </si>
  <si>
    <t>lun 21/4/25</t>
  </si>
  <si>
    <t>mié 31/12/25</t>
  </si>
  <si>
    <t>vie 7/2/25</t>
  </si>
  <si>
    <t>mar 2/4/24</t>
  </si>
  <si>
    <t>vie 31/1/25</t>
  </si>
  <si>
    <t>mar 28/9/27</t>
  </si>
  <si>
    <t>vie 30/5/25</t>
  </si>
  <si>
    <t>vie 8/11/24</t>
  </si>
  <si>
    <t>lun 1/7/24</t>
  </si>
  <si>
    <t>lun 23/6/25</t>
  </si>
  <si>
    <t>dom 30/6/24</t>
  </si>
  <si>
    <t>mar 30/6/26</t>
  </si>
  <si>
    <t>lun 31/3/25</t>
  </si>
  <si>
    <t>dom 22/10/23</t>
  </si>
  <si>
    <t>lun 20/11/23</t>
  </si>
  <si>
    <t>jue 30/1/25</t>
  </si>
  <si>
    <t>mar 1/7/25</t>
  </si>
  <si>
    <t>mié 30/6/27</t>
  </si>
  <si>
    <t>vie 1/3/24</t>
  </si>
  <si>
    <t>jue 31/12/26</t>
  </si>
  <si>
    <t>vie 4/2/28</t>
  </si>
  <si>
    <t>vie 31/12/27</t>
  </si>
  <si>
    <t>jue 11/11/27</t>
  </si>
  <si>
    <t>vie 29/10/27</t>
  </si>
  <si>
    <t>lun 6/10/25</t>
  </si>
  <si>
    <t>mar 1/10/24</t>
  </si>
  <si>
    <t>lun 10/8/26</t>
  </si>
  <si>
    <t>jue 1/5/25</t>
  </si>
  <si>
    <t>mié 11/4/29</t>
  </si>
  <si>
    <t>vie 26/6/26</t>
  </si>
  <si>
    <t>mié 1/1/25</t>
  </si>
  <si>
    <t>jue 30/3/28</t>
  </si>
  <si>
    <t>vie 30/7/27</t>
  </si>
  <si>
    <t>lun 30/11/26</t>
  </si>
  <si>
    <t>lun 3/3/25</t>
  </si>
  <si>
    <t>lun 3/2/25</t>
  </si>
  <si>
    <t>vie 27/2/26</t>
  </si>
  <si>
    <t>lun 1/12/25</t>
  </si>
  <si>
    <t>vie 9/11/29</t>
  </si>
  <si>
    <t>mié 1/11/23</t>
  </si>
  <si>
    <t>mar 27/2/24</t>
  </si>
  <si>
    <t>vie 27/12/24</t>
  </si>
  <si>
    <t>lun 3/11/25</t>
  </si>
  <si>
    <t>vie 29/1/27</t>
  </si>
  <si>
    <t>lun 1/9/25</t>
  </si>
  <si>
    <t>lun 17/3/25</t>
  </si>
  <si>
    <t>jue 17/12/26</t>
  </si>
  <si>
    <t>vie 1/11/24</t>
  </si>
  <si>
    <t>vie 29/8/25</t>
  </si>
  <si>
    <t>jue 12/8/27</t>
  </si>
  <si>
    <t>mié 5/6/24</t>
  </si>
  <si>
    <t>jue 23/5/24</t>
  </si>
  <si>
    <t>mié 28/11/29</t>
  </si>
  <si>
    <t>jue 10/4/25</t>
  </si>
  <si>
    <t>jue 25/2/27</t>
  </si>
  <si>
    <t>jue 1/1/26</t>
  </si>
  <si>
    <t>vie 1/8/25</t>
  </si>
  <si>
    <t>jue 28/1/27</t>
  </si>
  <si>
    <t>lun 6/5/24</t>
  </si>
  <si>
    <t>lun 6/3/28</t>
  </si>
  <si>
    <t>dom 16/6/24</t>
  </si>
  <si>
    <t>vie 5/5/23</t>
  </si>
  <si>
    <t>mar 16/5/28</t>
  </si>
  <si>
    <t>vie 9/6/28</t>
  </si>
  <si>
    <t>mar 21/3/28</t>
  </si>
  <si>
    <t>mié 16/8/23</t>
  </si>
  <si>
    <t>mar 3/10/23</t>
  </si>
  <si>
    <t>lun 17/1/28</t>
  </si>
  <si>
    <t>jue 27/4/28</t>
  </si>
  <si>
    <t>mar 4/1/28</t>
  </si>
  <si>
    <t xml:space="preserve">En ejecución </t>
  </si>
  <si>
    <t>Elaboración de TdR para el rediseño de la estructura organizacional</t>
  </si>
  <si>
    <t>Rediseño de la estructura organizacional de la CGR y Manual de Organización y Funciones según el nuevo modelo, implementado</t>
  </si>
  <si>
    <t>Estructura Funcional y Manual de Cargos (perfiles)</t>
  </si>
  <si>
    <t>Implementación de un sistema de gestión antisoborno y cumplimiento regulatorio</t>
  </si>
  <si>
    <t>Contratación de un Project Manager de apoyo para el subcomponente 2.1</t>
  </si>
  <si>
    <t>Ajustes al proceso para conciliación de nóminas</t>
  </si>
  <si>
    <t>jue 2/5/24</t>
  </si>
  <si>
    <t>vie 1/5/26</t>
  </si>
  <si>
    <t>Ajustes al proceso para para certificación de contratos y modificaciones</t>
  </si>
  <si>
    <t>Ajustes al proceso de Desarrollo Normativo</t>
  </si>
  <si>
    <t>Ajustes al proceso para aprobación de órdenes de pago y modificaciones</t>
  </si>
  <si>
    <t>Rediseño de los procesos de las unidades de auditoría interna.</t>
  </si>
  <si>
    <t>Proceso para gestión integral de riesgos en los procesos de la administración financiera del Estado</t>
  </si>
  <si>
    <t>Proceso para gestión integral de riesgos sectoriales (Salud, Educación, Hacienda, etc.)</t>
  </si>
  <si>
    <t>lun 10/2/25</t>
  </si>
  <si>
    <t>jue 11/6/26</t>
  </si>
  <si>
    <t>jue 11/12/25</t>
  </si>
  <si>
    <t>Definición e implementación de sistema de gestión del cambio</t>
  </si>
  <si>
    <t>Elaboración de TDR para Diseño del Modelo de Gestión del Talento Humano</t>
  </si>
  <si>
    <t>Plan estratégico para identificar, atraer y retener recursos humanos, elaborado</t>
  </si>
  <si>
    <t>Project Manager subcomponente 2.2</t>
  </si>
  <si>
    <t>Inscripción de auditores para la preparación y certificación en COSO</t>
  </si>
  <si>
    <t>Inscripción de auditores para la preparación y certificación en CIA</t>
  </si>
  <si>
    <t>Curso de preparación y certificación en COBIT version vigente</t>
  </si>
  <si>
    <t>Membresia, preparación y certificación en AFA</t>
  </si>
  <si>
    <t xml:space="preserve">Consultoría para la elaboración de TDR para contratación de consultores para Asistencia Técnica consultores control interno bajo estándares nacionales e internacionales </t>
  </si>
  <si>
    <t>Acompañamiento en la implementación de los hallazgos de las auditorias (Programa de asistencia técnica de la CGR a las instituciones auditadas)</t>
  </si>
  <si>
    <t xml:space="preserve">Elaboración de los TdR del subcomponente 2.3 y acompañamiento en la evaluación de las propuestas </t>
  </si>
  <si>
    <t xml:space="preserve">Contratación de Firma para proveer personal en Mision para fortalecer de capacidades de TI, contrapartes a las firmas de consultoría y transferir conocimiento a la Entidad </t>
  </si>
  <si>
    <t>Fase 1 Arquitectura Empresarial</t>
  </si>
  <si>
    <t>Fase 2 Arquitectura Empresarial</t>
  </si>
  <si>
    <t>Tableros y herramientas de analítica implementados, incluyendo modelos de analítica descriptiva y predictiva, orientados a la toma de decisiones estratégicas y al apoyo operativo de la misionalidad de la CGR</t>
  </si>
  <si>
    <t>Project Manager Componente 2.3</t>
  </si>
  <si>
    <t>lun 4/8/25</t>
  </si>
  <si>
    <t>Subcomponente</t>
  </si>
  <si>
    <t>Producto</t>
  </si>
  <si>
    <t>Producto 12: Nuevo Modelo de Gestión del Talento Humano diseñado</t>
  </si>
  <si>
    <t>Producto 13: Auditores certificados con base en estándares nacionales e internacionales</t>
  </si>
  <si>
    <t>Producto 14: Nuevo Modelo de Control Interno bajo estándares nacionales e internacionales</t>
  </si>
  <si>
    <t>Producto 15. Herramientas digitales orientadas a la transparencia implementada.</t>
  </si>
  <si>
    <t>Gestión, Auditoría y Evaluación</t>
  </si>
  <si>
    <t>Gestión del Programa</t>
  </si>
  <si>
    <t>Producto 9: Nuevo Modelo de Gestión de la CGRD diseñado</t>
  </si>
  <si>
    <t>Producto 10: Modelo de control ex ante diseñado, incluye gestión de riesgos</t>
  </si>
  <si>
    <t>Producto 11: Estrategia de gestión integral del cambio de control interno y transformación digital, desarrollada</t>
  </si>
  <si>
    <t>Cuenta de Estado</t>
  </si>
  <si>
    <t>3. Subcomponente 2.3 Tecnologías digitales orientadas a la transparencia y control del buen uso de los recursos públicos</t>
  </si>
  <si>
    <t xml:space="preserve">Consultoría para la elaboración de TdR para la transformación de los procesos misionales </t>
  </si>
  <si>
    <t>% avance</t>
  </si>
  <si>
    <t>% pendiente</t>
  </si>
  <si>
    <t>Promedio de % avance</t>
  </si>
  <si>
    <t>Promedio de % pendiente</t>
  </si>
  <si>
    <t>AVANCE FISICO ACUMULADO AL MES ANTERIOR</t>
  </si>
  <si>
    <t>AVANCE FISICO ACUMULADO ACTUAL</t>
  </si>
  <si>
    <t>Adjudicado/ Ejecución</t>
  </si>
  <si>
    <t>Contrato u orden de  compra firmado o ejecución</t>
  </si>
  <si>
    <t xml:space="preserve">Contratación de consultoría para el diseño del nuevo modelo de gestión de la CGR </t>
  </si>
  <si>
    <t>2.3.1.1.3</t>
  </si>
  <si>
    <t>2.3.1.1.5</t>
  </si>
  <si>
    <t>Diseño e implementación del Esquema de Gobernanza, estructura y procesos y de un "Programa de Aseguramiento y Control de Calidad"</t>
  </si>
  <si>
    <t>2.1.1.7.3.2.4</t>
  </si>
  <si>
    <t xml:space="preserve">Acompañamiento en la implementación de los hallazgos de las auditorias (Programa de asistencia técnica de la CGR a las instituciones auditadas) </t>
  </si>
  <si>
    <t>2.2.3.5</t>
  </si>
  <si>
    <t>Tipo de proceso</t>
  </si>
  <si>
    <t xml:space="preserve">Acumulada </t>
  </si>
  <si>
    <t>2.2.2.5</t>
  </si>
  <si>
    <t>Actualización y certificación en auditoría forense antifraude (AFA)</t>
  </si>
  <si>
    <t>Pospuesta</t>
  </si>
  <si>
    <t>Subcomponente 2.1 Modelo de Gestión y estructura orgánica de la CGR  modernizados</t>
  </si>
  <si>
    <t>Producto 11: Estrategia de gestión integral del cambio de control interno y transformación digital desarrollada</t>
  </si>
  <si>
    <t xml:space="preserve">Producto 15. Herramientas digitales orientadas a la transparencia implementada. </t>
  </si>
  <si>
    <t>Productivo</t>
  </si>
  <si>
    <t>Gestión</t>
  </si>
  <si>
    <t>Total</t>
  </si>
  <si>
    <t>En evaluación para contratación</t>
  </si>
  <si>
    <r>
      <rPr>
        <b/>
        <sz val="14"/>
        <color theme="0"/>
        <rFont val="Aptos"/>
        <family val="2"/>
      </rPr>
      <t xml:space="preserve">En proceso </t>
    </r>
    <r>
      <rPr>
        <sz val="14"/>
        <color theme="0"/>
        <rFont val="Aptos"/>
        <family val="2"/>
      </rPr>
      <t>(Recepción y Evaluación de Ofertas)</t>
    </r>
  </si>
  <si>
    <r>
      <t xml:space="preserve">Adquisiciones </t>
    </r>
    <r>
      <rPr>
        <b/>
        <u/>
        <sz val="18"/>
        <color rgb="FFFF0000"/>
        <rFont val="Aptos"/>
        <family val="2"/>
      </rPr>
      <t>adjudicadas</t>
    </r>
    <r>
      <rPr>
        <b/>
        <sz val="18"/>
        <color theme="1"/>
        <rFont val="Aptos"/>
        <family val="2"/>
      </rPr>
      <t xml:space="preserve"> del componente 2 del Programa DR-L1150, a noviembre 2023</t>
    </r>
  </si>
  <si>
    <r>
      <t xml:space="preserve">Adquisiciones </t>
    </r>
    <r>
      <rPr>
        <b/>
        <u/>
        <sz val="18"/>
        <color rgb="FFFF0000"/>
        <rFont val="Aptos"/>
        <family val="2"/>
      </rPr>
      <t>en proceso</t>
    </r>
    <r>
      <rPr>
        <b/>
        <sz val="18"/>
        <color theme="1"/>
        <rFont val="Aptos"/>
        <family val="2"/>
      </rPr>
      <t xml:space="preserve"> del componente 2 del Programa DR-L1150, a noviembre 2023</t>
    </r>
  </si>
  <si>
    <r>
      <rPr>
        <sz val="18"/>
        <color theme="0"/>
        <rFont val="Aptos"/>
        <family val="2"/>
      </rPr>
      <t>Adquisiciones</t>
    </r>
    <r>
      <rPr>
        <sz val="18"/>
        <color theme="1"/>
        <rFont val="Aptos"/>
        <family val="2"/>
      </rPr>
      <t xml:space="preserve"> </t>
    </r>
    <r>
      <rPr>
        <b/>
        <u/>
        <sz val="18"/>
        <color theme="0"/>
        <rFont val="Aptos"/>
        <family val="2"/>
      </rPr>
      <t>EN ETAPA PREVIA</t>
    </r>
    <r>
      <rPr>
        <sz val="18"/>
        <color rgb="FFFFFF00"/>
        <rFont val="Aptos"/>
        <family val="2"/>
      </rPr>
      <t xml:space="preserve"> </t>
    </r>
    <r>
      <rPr>
        <sz val="18"/>
        <color theme="0"/>
        <rFont val="Aptos"/>
        <family val="2"/>
      </rPr>
      <t>del Componente 2</t>
    </r>
  </si>
  <si>
    <r>
      <t xml:space="preserve">Adquisiciones </t>
    </r>
    <r>
      <rPr>
        <b/>
        <u/>
        <sz val="18"/>
        <color theme="0"/>
        <rFont val="Aptos"/>
        <family val="2"/>
      </rPr>
      <t xml:space="preserve">EN PROCESO </t>
    </r>
    <r>
      <rPr>
        <sz val="18"/>
        <color theme="0"/>
        <rFont val="Aptos"/>
        <family val="2"/>
      </rPr>
      <t>del Componente 2</t>
    </r>
  </si>
  <si>
    <r>
      <t xml:space="preserve">Adquisiciones </t>
    </r>
    <r>
      <rPr>
        <b/>
        <u/>
        <sz val="18"/>
        <color theme="0"/>
        <rFont val="Aptos"/>
        <family val="2"/>
      </rPr>
      <t xml:space="preserve">ADJUDICADAS </t>
    </r>
    <r>
      <rPr>
        <sz val="18"/>
        <color theme="0"/>
        <rFont val="Aptos"/>
        <family val="2"/>
      </rPr>
      <t>del Componente 2</t>
    </r>
  </si>
  <si>
    <t>Lista Corta</t>
  </si>
  <si>
    <t>Publicada</t>
  </si>
  <si>
    <t>En negociación</t>
  </si>
  <si>
    <r>
      <rPr>
        <b/>
        <u/>
        <sz val="18"/>
        <color theme="0"/>
        <rFont val="Aptos"/>
        <family val="2"/>
      </rPr>
      <t>GESTION</t>
    </r>
    <r>
      <rPr>
        <u/>
        <sz val="18"/>
        <color theme="0"/>
        <rFont val="Aptos"/>
        <family val="2"/>
      </rPr>
      <t xml:space="preserve"> </t>
    </r>
    <r>
      <rPr>
        <sz val="18"/>
        <color theme="0"/>
        <rFont val="Aptos"/>
        <family val="2"/>
      </rPr>
      <t>del componente 4: Gestión, evaluación y auditoría</t>
    </r>
  </si>
  <si>
    <t>Solicitud de No Objeción de Lista Corta</t>
  </si>
  <si>
    <t>Estrategia de gestión integral del cambio de control interno y transformación digital, desarrollada</t>
  </si>
  <si>
    <t xml:space="preserve">Consultoría de acompañamiento para el cierre de brechas tecnológicas </t>
  </si>
  <si>
    <t xml:space="preserve">Etapa Previa </t>
  </si>
  <si>
    <t>Consultoría de Personal de Misión</t>
  </si>
  <si>
    <t xml:space="preserve">Consultoría de acompañamiento para la implementación de Plan de Continuidad de Negocios </t>
  </si>
  <si>
    <t>% DE AVANCE PRESUPUESTARIO CON RELACION AL 2024</t>
  </si>
  <si>
    <r>
      <rPr>
        <sz val="18"/>
        <color theme="0"/>
        <rFont val="Aptos"/>
        <family val="2"/>
      </rPr>
      <t xml:space="preserve">Adquisiciones en </t>
    </r>
    <r>
      <rPr>
        <b/>
        <u/>
        <sz val="18"/>
        <color theme="0"/>
        <rFont val="Aptos"/>
        <family val="2"/>
      </rPr>
      <t>EN SOLICITUD DE NO OBJECION</t>
    </r>
    <r>
      <rPr>
        <sz val="18"/>
        <color theme="1"/>
        <rFont val="Aptos"/>
        <family val="2"/>
      </rPr>
      <t xml:space="preserve"> </t>
    </r>
    <r>
      <rPr>
        <sz val="18"/>
        <color theme="0"/>
        <rFont val="Aptos"/>
        <family val="2"/>
      </rPr>
      <t>del Componente 2</t>
    </r>
  </si>
  <si>
    <t>Validación del BID para procesos de Lista Corta y Negociación</t>
  </si>
  <si>
    <t>% DE AVANCE EN PRESUPUESTARIA ACUMULADA HISTORICA</t>
  </si>
  <si>
    <r>
      <rPr>
        <b/>
        <sz val="22"/>
        <color theme="1"/>
        <rFont val="Aptos"/>
        <family val="2"/>
      </rPr>
      <t>Jesús Dorado</t>
    </r>
    <r>
      <rPr>
        <sz val="22"/>
        <color theme="1"/>
        <rFont val="Aptos"/>
        <family val="2"/>
      </rPr>
      <t xml:space="preserve">, </t>
    </r>
    <r>
      <rPr>
        <i/>
        <sz val="22"/>
        <color theme="1"/>
        <rFont val="Aptos"/>
        <family val="2"/>
      </rPr>
      <t>Coordinador General</t>
    </r>
    <r>
      <rPr>
        <sz val="22"/>
        <color theme="1"/>
        <rFont val="Aptos"/>
        <family val="2"/>
      </rPr>
      <t xml:space="preserve">; </t>
    </r>
    <r>
      <rPr>
        <b/>
        <sz val="22"/>
        <color theme="1"/>
        <rFont val="Aptos"/>
        <family val="2"/>
      </rPr>
      <t>Gennys Azael Lorenzo</t>
    </r>
    <r>
      <rPr>
        <sz val="22"/>
        <color theme="1"/>
        <rFont val="Aptos"/>
        <family val="2"/>
      </rPr>
      <t xml:space="preserve">, </t>
    </r>
    <r>
      <rPr>
        <i/>
        <sz val="22"/>
        <color theme="1"/>
        <rFont val="Aptos"/>
        <family val="2"/>
      </rPr>
      <t>Especialista en Planificación y Monitoreo</t>
    </r>
    <r>
      <rPr>
        <sz val="22"/>
        <color theme="1"/>
        <rFont val="Aptos"/>
        <family val="2"/>
      </rPr>
      <t xml:space="preserve">; </t>
    </r>
    <r>
      <rPr>
        <b/>
        <sz val="22"/>
        <color theme="1"/>
        <rFont val="Aptos"/>
        <family val="2"/>
      </rPr>
      <t>Adilé Cruceta,</t>
    </r>
    <r>
      <rPr>
        <sz val="22"/>
        <color theme="1"/>
        <rFont val="Aptos"/>
        <family val="2"/>
      </rPr>
      <t xml:space="preserve"> E</t>
    </r>
    <r>
      <rPr>
        <i/>
        <sz val="22"/>
        <color theme="1"/>
        <rFont val="Aptos"/>
        <family val="2"/>
      </rPr>
      <t>specialista en Adquisiciones</t>
    </r>
    <r>
      <rPr>
        <sz val="22"/>
        <color theme="1"/>
        <rFont val="Aptos"/>
        <family val="2"/>
      </rPr>
      <t xml:space="preserve">; </t>
    </r>
    <r>
      <rPr>
        <b/>
        <sz val="22"/>
        <color theme="1"/>
        <rFont val="Aptos"/>
        <family val="2"/>
      </rPr>
      <t>Anderson Ortiz</t>
    </r>
    <r>
      <rPr>
        <sz val="22"/>
        <color theme="1"/>
        <rFont val="Aptos"/>
        <family val="2"/>
      </rPr>
      <t xml:space="preserve">, </t>
    </r>
    <r>
      <rPr>
        <i/>
        <sz val="22"/>
        <color theme="1"/>
        <rFont val="Aptos"/>
        <family val="2"/>
      </rPr>
      <t xml:space="preserve">Especialista Financiero; </t>
    </r>
    <r>
      <rPr>
        <b/>
        <i/>
        <sz val="22"/>
        <color theme="1"/>
        <rFont val="Aptos"/>
        <family val="2"/>
      </rPr>
      <t>Lucero Soto</t>
    </r>
    <r>
      <rPr>
        <i/>
        <sz val="22"/>
        <color theme="1"/>
        <rFont val="Aptos"/>
        <family val="2"/>
      </rPr>
      <t xml:space="preserve">, Oficial Financiero; </t>
    </r>
    <r>
      <rPr>
        <b/>
        <i/>
        <sz val="22"/>
        <color theme="1"/>
        <rFont val="Aptos"/>
        <family val="2"/>
      </rPr>
      <t>Sandia Vasquez</t>
    </r>
    <r>
      <rPr>
        <i/>
        <sz val="22"/>
        <color theme="1"/>
        <rFont val="Aptos"/>
        <family val="2"/>
      </rPr>
      <t>, Oficial de Adquisiciones.</t>
    </r>
  </si>
  <si>
    <t xml:space="preserve">2.2.3.4 </t>
  </si>
  <si>
    <t>Implementación del Modelo de Control Interno Institucional</t>
  </si>
  <si>
    <t xml:space="preserve">En revisión interna </t>
  </si>
  <si>
    <t>Evaluación de Candidatos</t>
  </si>
  <si>
    <t>Actividades Conexas del PEI</t>
  </si>
  <si>
    <t>SATISFACTORIO</t>
  </si>
  <si>
    <t>2.3.1.1.7</t>
  </si>
  <si>
    <t>Sistema de información para la gestión integral de riesgos en los procesos de control interno, diseñado e implementado</t>
  </si>
  <si>
    <t>En revisión del BID</t>
  </si>
  <si>
    <t>Producto 9: Nuevo Modelo de Gestión de la CGRD Diseñado</t>
  </si>
  <si>
    <t>Producto 10: Modelo de Control ex ante Diseñado, incluye Gestión de Riesgos</t>
  </si>
  <si>
    <t>Consultoría de firma Integral y Fábrica de Software</t>
  </si>
  <si>
    <t>Aprobación previa del BID, reprogramado para 2025</t>
  </si>
  <si>
    <t>Contratación Directa</t>
  </si>
  <si>
    <t>Sistema de información para la gestión integral de riesgos en los procesos de control interno, diseñado e implementado - TEAMMATE</t>
  </si>
  <si>
    <t xml:space="preserve">Cnsultoría para el diseño del nuevo modelo de gestión de la CGR </t>
  </si>
  <si>
    <t>Consultoría de coordinador para consolidación e integración de los trabajos de levantamiento de información e identificación de brechas</t>
  </si>
  <si>
    <r>
      <t>DICIEMBRE DE 2024</t>
    </r>
    <r>
      <rPr>
        <i/>
        <sz val="20"/>
        <color theme="1"/>
        <rFont val="Aptos"/>
        <family val="2"/>
      </rPr>
      <t xml:space="preserve"> </t>
    </r>
  </si>
  <si>
    <t xml:space="preserve">PRESUPUESTO PROGRAMADO DEL  MES </t>
  </si>
  <si>
    <t xml:space="preserve">EJECUCION FINANCIERA DEL MES </t>
  </si>
  <si>
    <t xml:space="preserve">PRESUPUESTO PROGRAMADO DEL 2024 </t>
  </si>
  <si>
    <t>EJECUCION FINANCIERA AL CIERRE DEL MES DEL REPORTE DE 2024</t>
  </si>
  <si>
    <t xml:space="preserve">PRESUPUESTO PROGRAMADO ACUMULADO HISTORICO </t>
  </si>
  <si>
    <t xml:space="preserve">EJECUCION ACUMULADA HISTORICA </t>
  </si>
  <si>
    <t>EN PESOS DOMINICANOS (RD$)</t>
  </si>
  <si>
    <t>EN DÓLARES (US$)</t>
  </si>
  <si>
    <t xml:space="preserve">AVANCES DEL PROYECTO AL CIERRE DE DICIEMBRE DE 2024  - NIVEL DE EJECUCIÓN (%) POR CONSULTORÍA </t>
  </si>
  <si>
    <t>Etapa Previa (desestimado)</t>
  </si>
  <si>
    <t xml:space="preserve">No Objeción del BID a la Reprogramación Presupuestaria </t>
  </si>
  <si>
    <t>En ejecución</t>
  </si>
  <si>
    <t>Firma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</si>
</sst>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_-* #,##0.00_-;\-* #,##0.00_-;_-* &quot;-&quot;??_-;_-@_-"/>
    <numFmt numFmtId="165" formatCode="0.0%"/>
    <numFmt numFmtId="166" formatCode="_-* #,##0.0_-;\-* #,##0.0_-;_-* &quot;-&quot;??_-;_-@_-"/>
    <numFmt numFmtId="167" formatCode="#,##0.0_ ;\-#,##0.0\ "/>
    <numFmt numFmtId="168" formatCode="#,##0_ ;\-#,##0\ "/>
    <numFmt numFmtId="169" formatCode="#,##0.0"/>
    <numFmt numFmtId="170" formatCode="_-* #,##0_-;\-* #,##0_-;_-* &quot;-&quot;??_-;_-@_-"/>
  </numFmts>
  <fonts count="10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26"/>
      <color theme="0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theme="0"/>
      <name val="Century Gothic"/>
      <family val="2"/>
    </font>
    <font>
      <sz val="10"/>
      <color rgb="FF363636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0"/>
      <color theme="1"/>
      <name val="Calibri"/>
      <family val="2"/>
    </font>
    <font>
      <b/>
      <sz val="26"/>
      <color rgb="FF0070C0"/>
      <name val="Century Gothic"/>
      <family val="2"/>
    </font>
    <font>
      <b/>
      <sz val="12"/>
      <color theme="1"/>
      <name val="Calibri"/>
      <family val="2"/>
      <scheme val="minor"/>
    </font>
    <font>
      <sz val="14"/>
      <color theme="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8"/>
      <color theme="1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20"/>
      <color theme="0"/>
      <name val="Century Gothic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2"/>
      <name val="Century Gothic"/>
      <family val="2"/>
    </font>
    <font>
      <sz val="12.5"/>
      <color theme="1"/>
      <name val="Arial"/>
      <family val="2"/>
    </font>
    <font>
      <sz val="12.5"/>
      <color theme="1"/>
      <name val="Century Gothic"/>
      <family val="2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sz val="10"/>
      <color rgb="FF363636"/>
      <name val="Candara"/>
      <family val="2"/>
    </font>
    <font>
      <sz val="10"/>
      <color theme="1"/>
      <name val="Candara"/>
      <family val="2"/>
    </font>
    <font>
      <b/>
      <sz val="18"/>
      <color theme="1"/>
      <name val="Candara"/>
      <family val="2"/>
    </font>
    <font>
      <sz val="10"/>
      <color rgb="FF000000"/>
      <name val="Arial"/>
      <family val="2"/>
    </font>
    <font>
      <b/>
      <sz val="10"/>
      <color rgb="FFED1C24"/>
      <name val="Arial"/>
      <family val="2"/>
    </font>
    <font>
      <b/>
      <sz val="10"/>
      <color rgb="FF363636"/>
      <name val="Arial"/>
      <family val="2"/>
    </font>
    <font>
      <sz val="10"/>
      <name val="Candara"/>
      <family val="2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"/>
      <family val="2"/>
    </font>
    <font>
      <b/>
      <sz val="10"/>
      <name val="Aptos"/>
      <family val="2"/>
    </font>
    <font>
      <sz val="10"/>
      <color theme="0"/>
      <name val="Aptos"/>
      <family val="2"/>
    </font>
    <font>
      <b/>
      <sz val="36"/>
      <color theme="0"/>
      <name val="Aptos"/>
      <family val="2"/>
    </font>
    <font>
      <b/>
      <sz val="24"/>
      <color theme="0"/>
      <name val="Aptos"/>
      <family val="2"/>
    </font>
    <font>
      <b/>
      <sz val="26"/>
      <color theme="0"/>
      <name val="Aptos"/>
      <family val="2"/>
    </font>
    <font>
      <b/>
      <sz val="48"/>
      <color theme="0"/>
      <name val="Aptos"/>
      <family val="2"/>
    </font>
    <font>
      <b/>
      <sz val="28"/>
      <color theme="0"/>
      <name val="Aptos"/>
      <family val="2"/>
    </font>
    <font>
      <b/>
      <sz val="16"/>
      <color theme="0"/>
      <name val="Aptos"/>
      <family val="2"/>
    </font>
    <font>
      <b/>
      <sz val="24"/>
      <color theme="1"/>
      <name val="Aptos"/>
      <family val="2"/>
    </font>
    <font>
      <sz val="15"/>
      <color theme="0"/>
      <name val="Aptos"/>
      <family val="2"/>
    </font>
    <font>
      <sz val="22"/>
      <color theme="1"/>
      <name val="Aptos"/>
      <family val="2"/>
    </font>
    <font>
      <b/>
      <sz val="22"/>
      <color theme="1"/>
      <name val="Aptos"/>
      <family val="2"/>
    </font>
    <font>
      <i/>
      <sz val="22"/>
      <color theme="1"/>
      <name val="Aptos"/>
      <family val="2"/>
    </font>
    <font>
      <b/>
      <i/>
      <sz val="22"/>
      <color theme="1"/>
      <name val="Aptos"/>
      <family val="2"/>
    </font>
    <font>
      <b/>
      <sz val="16"/>
      <color theme="1"/>
      <name val="Aptos"/>
      <family val="2"/>
    </font>
    <font>
      <b/>
      <sz val="20"/>
      <color theme="1"/>
      <name val="Aptos"/>
      <family val="2"/>
    </font>
    <font>
      <i/>
      <sz val="20"/>
      <color theme="1"/>
      <name val="Aptos"/>
      <family val="2"/>
    </font>
    <font>
      <b/>
      <sz val="18"/>
      <color theme="1"/>
      <name val="Aptos"/>
      <family val="2"/>
    </font>
    <font>
      <b/>
      <sz val="20"/>
      <color theme="0"/>
      <name val="Aptos"/>
      <family val="2"/>
    </font>
    <font>
      <i/>
      <sz val="18"/>
      <color theme="1"/>
      <name val="Aptos"/>
      <family val="2"/>
    </font>
    <font>
      <b/>
      <sz val="18"/>
      <color theme="0"/>
      <name val="Aptos"/>
      <family val="2"/>
    </font>
    <font>
      <sz val="16"/>
      <color theme="1"/>
      <name val="Aptos"/>
      <family val="2"/>
    </font>
    <font>
      <b/>
      <u/>
      <sz val="28"/>
      <color theme="1"/>
      <name val="Aptos"/>
      <family val="2"/>
    </font>
    <font>
      <b/>
      <sz val="14"/>
      <color theme="0"/>
      <name val="Aptos"/>
      <family val="2"/>
    </font>
    <font>
      <sz val="14"/>
      <color theme="1"/>
      <name val="Aptos"/>
      <family val="2"/>
    </font>
    <font>
      <sz val="14"/>
      <color theme="0"/>
      <name val="Aptos"/>
      <family val="2"/>
    </font>
    <font>
      <b/>
      <u/>
      <sz val="18"/>
      <color rgb="FFFF0000"/>
      <name val="Aptos"/>
      <family val="2"/>
    </font>
    <font>
      <b/>
      <sz val="26"/>
      <color rgb="FF0070C0"/>
      <name val="Aptos"/>
      <family val="2"/>
    </font>
    <font>
      <sz val="10"/>
      <name val="Aptos"/>
      <family val="2"/>
    </font>
    <font>
      <sz val="18"/>
      <color theme="1"/>
      <name val="Aptos"/>
      <family val="2"/>
    </font>
    <font>
      <sz val="18"/>
      <color theme="0"/>
      <name val="Aptos"/>
      <family val="2"/>
    </font>
    <font>
      <b/>
      <u/>
      <sz val="18"/>
      <color theme="0"/>
      <name val="Aptos"/>
      <family val="2"/>
    </font>
    <font>
      <sz val="18"/>
      <color rgb="FFFFFF00"/>
      <name val="Aptos"/>
      <family val="2"/>
    </font>
    <font>
      <sz val="12"/>
      <color theme="1"/>
      <name val="Aptos"/>
      <family val="2"/>
    </font>
    <font>
      <b/>
      <sz val="22"/>
      <color theme="0"/>
      <name val="Aptos"/>
      <family val="2"/>
    </font>
    <font>
      <sz val="16"/>
      <color theme="0"/>
      <name val="Aptos"/>
      <family val="2"/>
    </font>
    <font>
      <u/>
      <sz val="18"/>
      <color theme="0"/>
      <name val="Aptos"/>
      <family val="2"/>
    </font>
    <font>
      <sz val="12"/>
      <color theme="1"/>
      <name val="Symbol"/>
      <family val="1"/>
      <charset val="2"/>
    </font>
    <font>
      <sz val="13"/>
      <color theme="1"/>
      <name val="Aptos"/>
      <family val="2"/>
    </font>
    <font>
      <b/>
      <sz val="13"/>
      <color theme="1"/>
      <name val="Aptos"/>
      <family val="2"/>
    </font>
    <font>
      <i/>
      <sz val="13"/>
      <color theme="1"/>
      <name val="Aptos"/>
      <family val="2"/>
    </font>
    <font>
      <b/>
      <sz val="48"/>
      <color rgb="FF002060"/>
      <name val="Aptos"/>
      <family val="2"/>
    </font>
    <font>
      <b/>
      <sz val="26"/>
      <color rgb="FF002060"/>
      <name val="Aptos"/>
      <family val="2"/>
    </font>
    <font>
      <sz val="20"/>
      <color theme="1"/>
      <name val="Aptos"/>
      <family val="2"/>
    </font>
    <font>
      <b/>
      <sz val="28"/>
      <color rgb="FF002060"/>
      <name val="Aptos"/>
      <family val="2"/>
    </font>
    <font>
      <sz val="28"/>
      <color theme="1"/>
      <name val="Aptos"/>
      <family val="2"/>
    </font>
    <font>
      <b/>
      <sz val="20"/>
      <color rgb="FF0070C0"/>
      <name val="Aptos"/>
      <family val="2"/>
    </font>
    <font>
      <sz val="10"/>
      <color theme="1"/>
      <name val="Candara"/>
      <family val="2"/>
    </font>
    <font>
      <b/>
      <sz val="22"/>
      <color rgb="FFFF5050"/>
      <name val="Aptos"/>
      <family val="2"/>
    </font>
    <font>
      <sz val="12"/>
      <color rgb="FFC00000"/>
      <name val="Aptos"/>
      <family val="2"/>
    </font>
    <font>
      <b/>
      <sz val="36"/>
      <color rgb="FF002060"/>
      <name val="Aptos"/>
      <family val="2"/>
    </font>
    <font>
      <b/>
      <sz val="36"/>
      <name val="Aptos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2F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rgb="FFE4EE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double">
        <color theme="6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357">
    <xf numFmtId="0" fontId="0" fillId="0" borderId="0" xfId="0"/>
    <xf numFmtId="0" fontId="4" fillId="2" borderId="2" xfId="0" applyFont="1" applyFill="1" applyBorder="1" applyAlignment="1">
      <alignment horizontal="left" vertical="center" inden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0" fontId="13" fillId="4" borderId="3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/>
    <xf numFmtId="0" fontId="14" fillId="0" borderId="0" xfId="0" applyFont="1"/>
    <xf numFmtId="0" fontId="10" fillId="0" borderId="0" xfId="0" applyFont="1"/>
    <xf numFmtId="0" fontId="11" fillId="3" borderId="0" xfId="0" applyFont="1" applyFill="1" applyAlignment="1">
      <alignment vertical="center" wrapText="1"/>
    </xf>
    <xf numFmtId="49" fontId="11" fillId="3" borderId="0" xfId="0" applyNumberFormat="1" applyFont="1" applyFill="1" applyAlignment="1">
      <alignment vertical="center"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vertical="center" wrapText="1"/>
    </xf>
    <xf numFmtId="0" fontId="18" fillId="7" borderId="10" xfId="0" applyFont="1" applyFill="1" applyBorder="1" applyAlignment="1">
      <alignment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vertical="center" wrapText="1"/>
    </xf>
    <xf numFmtId="0" fontId="19" fillId="9" borderId="10" xfId="0" applyFont="1" applyFill="1" applyBorder="1" applyAlignment="1">
      <alignment horizontal="center" vertical="center" wrapText="1"/>
    </xf>
    <xf numFmtId="165" fontId="18" fillId="7" borderId="10" xfId="0" applyNumberFormat="1" applyFont="1" applyFill="1" applyBorder="1" applyAlignment="1">
      <alignment vertical="center" wrapText="1"/>
    </xf>
    <xf numFmtId="165" fontId="19" fillId="8" borderId="10" xfId="0" applyNumberFormat="1" applyFont="1" applyFill="1" applyBorder="1" applyAlignment="1">
      <alignment vertical="center" wrapText="1"/>
    </xf>
    <xf numFmtId="165" fontId="19" fillId="9" borderId="10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4" fontId="11" fillId="3" borderId="13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23" fillId="3" borderId="11" xfId="0" applyNumberFormat="1" applyFont="1" applyFill="1" applyBorder="1" applyAlignment="1">
      <alignment horizontal="center" vertical="center" wrapText="1"/>
    </xf>
    <xf numFmtId="167" fontId="23" fillId="3" borderId="11" xfId="14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 wrapText="1"/>
    </xf>
    <xf numFmtId="0" fontId="29" fillId="10" borderId="1" xfId="0" applyFont="1" applyFill="1" applyBorder="1" applyAlignment="1">
      <alignment horizontal="center" vertical="center" wrapText="1"/>
    </xf>
    <xf numFmtId="2" fontId="29" fillId="10" borderId="1" xfId="0" applyNumberFormat="1" applyFont="1" applyFill="1" applyBorder="1" applyAlignment="1">
      <alignment horizontal="center" vertical="center" wrapText="1"/>
    </xf>
    <xf numFmtId="2" fontId="29" fillId="10" borderId="1" xfId="0" applyNumberFormat="1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2" fontId="31" fillId="10" borderId="1" xfId="0" applyNumberFormat="1" applyFont="1" applyFill="1" applyBorder="1" applyAlignment="1">
      <alignment horizontal="center" vertical="center" wrapText="1"/>
    </xf>
    <xf numFmtId="2" fontId="31" fillId="10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3" borderId="23" xfId="0" applyFont="1" applyFill="1" applyBorder="1" applyAlignment="1">
      <alignment wrapText="1"/>
    </xf>
    <xf numFmtId="0" fontId="13" fillId="4" borderId="24" xfId="0" applyFont="1" applyFill="1" applyBorder="1" applyAlignment="1">
      <alignment horizontal="left" vertical="center" wrapText="1" indent="1"/>
    </xf>
    <xf numFmtId="0" fontId="14" fillId="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31" xfId="0" applyBorder="1" applyAlignment="1">
      <alignment horizontal="left"/>
    </xf>
    <xf numFmtId="0" fontId="24" fillId="0" borderId="32" xfId="0" applyFont="1" applyBorder="1" applyAlignment="1">
      <alignment horizontal="left"/>
    </xf>
    <xf numFmtId="0" fontId="0" fillId="0" borderId="31" xfId="0" applyBorder="1"/>
    <xf numFmtId="0" fontId="24" fillId="0" borderId="32" xfId="0" applyFont="1" applyBorder="1"/>
    <xf numFmtId="165" fontId="0" fillId="0" borderId="0" xfId="15" applyNumberFormat="1" applyFont="1"/>
    <xf numFmtId="0" fontId="34" fillId="3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2" fontId="35" fillId="10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36" fillId="3" borderId="1" xfId="0" applyNumberFormat="1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2" fontId="25" fillId="10" borderId="1" xfId="0" applyNumberFormat="1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left" vertical="center" wrapText="1"/>
    </xf>
    <xf numFmtId="0" fontId="38" fillId="3" borderId="27" xfId="0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vertical="center" wrapText="1"/>
    </xf>
    <xf numFmtId="165" fontId="0" fillId="0" borderId="0" xfId="0" applyNumberFormat="1"/>
    <xf numFmtId="9" fontId="19" fillId="8" borderId="10" xfId="0" applyNumberFormat="1" applyFont="1" applyFill="1" applyBorder="1" applyAlignment="1">
      <alignment vertical="center" wrapText="1"/>
    </xf>
    <xf numFmtId="9" fontId="19" fillId="9" borderId="10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39" fillId="3" borderId="1" xfId="0" applyFont="1" applyFill="1" applyBorder="1" applyAlignment="1">
      <alignment vertical="center" wrapText="1"/>
    </xf>
    <xf numFmtId="166" fontId="39" fillId="3" borderId="1" xfId="14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40" fillId="3" borderId="1" xfId="0" applyFont="1" applyFill="1" applyBorder="1" applyAlignment="1">
      <alignment vertical="center" wrapText="1"/>
    </xf>
    <xf numFmtId="164" fontId="40" fillId="3" borderId="1" xfId="14" applyFont="1" applyFill="1" applyBorder="1" applyAlignment="1">
      <alignment vertical="center" wrapText="1"/>
    </xf>
    <xf numFmtId="4" fontId="0" fillId="3" borderId="0" xfId="0" applyNumberFormat="1" applyFill="1" applyAlignment="1">
      <alignment vertical="center"/>
    </xf>
    <xf numFmtId="0" fontId="40" fillId="12" borderId="1" xfId="0" applyFont="1" applyFill="1" applyBorder="1" applyAlignment="1">
      <alignment horizontal="center" vertical="center" wrapText="1"/>
    </xf>
    <xf numFmtId="0" fontId="40" fillId="1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/>
    </xf>
    <xf numFmtId="166" fontId="0" fillId="3" borderId="0" xfId="0" applyNumberFormat="1" applyFill="1" applyAlignment="1">
      <alignment vertical="center"/>
    </xf>
    <xf numFmtId="0" fontId="41" fillId="3" borderId="36" xfId="0" applyFont="1" applyFill="1" applyBorder="1" applyAlignment="1">
      <alignment horizontal="left" vertical="center" wrapText="1"/>
    </xf>
    <xf numFmtId="0" fontId="42" fillId="3" borderId="29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vertical="center" wrapText="1"/>
    </xf>
    <xf numFmtId="0" fontId="42" fillId="3" borderId="1" xfId="0" applyFont="1" applyFill="1" applyBorder="1" applyAlignment="1">
      <alignment horizontal="center" vertical="center" wrapText="1"/>
    </xf>
    <xf numFmtId="9" fontId="42" fillId="3" borderId="1" xfId="0" applyNumberFormat="1" applyFont="1" applyFill="1" applyBorder="1" applyAlignment="1">
      <alignment horizontal="center" vertical="center" wrapText="1"/>
    </xf>
    <xf numFmtId="0" fontId="42" fillId="3" borderId="0" xfId="0" applyFont="1" applyFill="1" applyAlignment="1">
      <alignment vertical="center"/>
    </xf>
    <xf numFmtId="0" fontId="42" fillId="3" borderId="18" xfId="0" applyFont="1" applyFill="1" applyBorder="1" applyAlignment="1">
      <alignment horizontal="left" vertical="center"/>
    </xf>
    <xf numFmtId="0" fontId="42" fillId="3" borderId="0" xfId="0" applyFont="1" applyFill="1" applyAlignment="1">
      <alignment horizontal="left" vertical="center"/>
    </xf>
    <xf numFmtId="0" fontId="42" fillId="3" borderId="0" xfId="0" applyFont="1" applyFill="1" applyAlignment="1">
      <alignment horizontal="center" vertical="center"/>
    </xf>
    <xf numFmtId="0" fontId="19" fillId="14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center" wrapText="1"/>
    </xf>
    <xf numFmtId="0" fontId="44" fillId="16" borderId="10" xfId="0" applyFont="1" applyFill="1" applyBorder="1" applyAlignment="1">
      <alignment vertical="center" wrapText="1"/>
    </xf>
    <xf numFmtId="0" fontId="44" fillId="14" borderId="10" xfId="0" applyFont="1" applyFill="1" applyBorder="1" applyAlignment="1">
      <alignment vertical="center" wrapText="1"/>
    </xf>
    <xf numFmtId="0" fontId="19" fillId="17" borderId="10" xfId="0" applyFont="1" applyFill="1" applyBorder="1" applyAlignment="1">
      <alignment vertical="center" wrapText="1"/>
    </xf>
    <xf numFmtId="0" fontId="45" fillId="16" borderId="10" xfId="0" applyFont="1" applyFill="1" applyBorder="1" applyAlignment="1">
      <alignment vertical="center" wrapText="1"/>
    </xf>
    <xf numFmtId="0" fontId="45" fillId="14" borderId="10" xfId="0" applyFont="1" applyFill="1" applyBorder="1" applyAlignment="1">
      <alignment vertical="center" wrapText="1"/>
    </xf>
    <xf numFmtId="0" fontId="19" fillId="18" borderId="10" xfId="0" applyFont="1" applyFill="1" applyBorder="1" applyAlignment="1">
      <alignment vertical="center" wrapText="1"/>
    </xf>
    <xf numFmtId="9" fontId="18" fillId="7" borderId="10" xfId="0" applyNumberFormat="1" applyFont="1" applyFill="1" applyBorder="1" applyAlignment="1">
      <alignment horizontal="center" vertical="center" wrapText="1"/>
    </xf>
    <xf numFmtId="9" fontId="19" fillId="8" borderId="10" xfId="0" applyNumberFormat="1" applyFont="1" applyFill="1" applyBorder="1" applyAlignment="1">
      <alignment horizontal="center" vertical="center" wrapText="1"/>
    </xf>
    <xf numFmtId="9" fontId="19" fillId="9" borderId="10" xfId="0" applyNumberFormat="1" applyFont="1" applyFill="1" applyBorder="1" applyAlignment="1">
      <alignment horizontal="center" vertical="center" wrapText="1"/>
    </xf>
    <xf numFmtId="9" fontId="44" fillId="14" borderId="10" xfId="0" applyNumberFormat="1" applyFont="1" applyFill="1" applyBorder="1" applyAlignment="1">
      <alignment horizontal="center" vertical="center" wrapText="1"/>
    </xf>
    <xf numFmtId="9" fontId="19" fillId="14" borderId="10" xfId="0" applyNumberFormat="1" applyFont="1" applyFill="1" applyBorder="1" applyAlignment="1">
      <alignment horizontal="center" vertical="center" wrapText="1"/>
    </xf>
    <xf numFmtId="9" fontId="19" fillId="15" borderId="10" xfId="0" applyNumberFormat="1" applyFont="1" applyFill="1" applyBorder="1" applyAlignment="1">
      <alignment horizontal="center" vertical="center" wrapText="1"/>
    </xf>
    <xf numFmtId="9" fontId="19" fillId="17" borderId="10" xfId="0" applyNumberFormat="1" applyFont="1" applyFill="1" applyBorder="1" applyAlignment="1">
      <alignment horizontal="center" vertical="center" wrapText="1"/>
    </xf>
    <xf numFmtId="9" fontId="19" fillId="18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3" borderId="18" xfId="0" applyFont="1" applyFill="1" applyBorder="1" applyAlignment="1">
      <alignment horizontal="left" vertical="center" wrapText="1"/>
    </xf>
    <xf numFmtId="170" fontId="0" fillId="3" borderId="0" xfId="14" applyNumberFormat="1" applyFont="1" applyFill="1" applyAlignment="1">
      <alignment vertical="center"/>
    </xf>
    <xf numFmtId="9" fontId="39" fillId="3" borderId="1" xfId="15" applyFont="1" applyFill="1" applyBorder="1" applyAlignment="1">
      <alignment vertical="center" wrapText="1"/>
    </xf>
    <xf numFmtId="0" fontId="43" fillId="3" borderId="0" xfId="0" applyFont="1" applyFill="1" applyAlignment="1">
      <alignment horizontal="center" vertical="center"/>
    </xf>
    <xf numFmtId="0" fontId="42" fillId="3" borderId="1" xfId="0" applyFont="1" applyFill="1" applyBorder="1" applyAlignment="1">
      <alignment horizontal="left" vertical="center" wrapText="1"/>
    </xf>
    <xf numFmtId="0" fontId="46" fillId="6" borderId="34" xfId="0" applyFont="1" applyFill="1" applyBorder="1" applyAlignment="1">
      <alignment horizontal="center" vertical="center" wrapText="1"/>
    </xf>
    <xf numFmtId="14" fontId="42" fillId="3" borderId="1" xfId="0" applyNumberFormat="1" applyFont="1" applyFill="1" applyBorder="1" applyAlignment="1">
      <alignment horizontal="center" vertical="center" wrapText="1"/>
    </xf>
    <xf numFmtId="165" fontId="47" fillId="3" borderId="18" xfId="0" applyNumberFormat="1" applyFont="1" applyFill="1" applyBorder="1" applyAlignment="1">
      <alignment horizontal="left" vertical="center" wrapText="1" indent="1"/>
    </xf>
    <xf numFmtId="165" fontId="0" fillId="3" borderId="0" xfId="15" applyNumberFormat="1" applyFont="1" applyFill="1" applyAlignment="1">
      <alignment vertical="center"/>
    </xf>
    <xf numFmtId="0" fontId="0" fillId="19" borderId="0" xfId="0" applyFill="1" applyAlignment="1">
      <alignment vertical="center"/>
    </xf>
    <xf numFmtId="0" fontId="48" fillId="5" borderId="0" xfId="0" applyFont="1" applyFill="1" applyAlignment="1">
      <alignment vertical="center"/>
    </xf>
    <xf numFmtId="165" fontId="0" fillId="0" borderId="31" xfId="0" applyNumberFormat="1" applyBorder="1"/>
    <xf numFmtId="0" fontId="50" fillId="3" borderId="0" xfId="0" applyFont="1" applyFill="1" applyAlignment="1">
      <alignment vertical="center"/>
    </xf>
    <xf numFmtId="17" fontId="50" fillId="3" borderId="0" xfId="0" applyNumberFormat="1" applyFont="1" applyFill="1" applyAlignment="1">
      <alignment vertical="center"/>
    </xf>
    <xf numFmtId="0" fontId="51" fillId="3" borderId="0" xfId="0" applyFont="1" applyFill="1" applyAlignment="1">
      <alignment vertical="center"/>
    </xf>
    <xf numFmtId="2" fontId="52" fillId="20" borderId="38" xfId="16" applyNumberFormat="1" applyFont="1" applyFill="1" applyBorder="1" applyAlignment="1">
      <alignment horizontal="left" vertical="center" wrapText="1"/>
    </xf>
    <xf numFmtId="41" fontId="50" fillId="21" borderId="0" xfId="0" applyNumberFormat="1" applyFont="1" applyFill="1" applyAlignment="1">
      <alignment vertical="center"/>
    </xf>
    <xf numFmtId="41" fontId="51" fillId="21" borderId="0" xfId="0" applyNumberFormat="1" applyFont="1" applyFill="1" applyAlignment="1">
      <alignment vertical="center"/>
    </xf>
    <xf numFmtId="41" fontId="50" fillId="3" borderId="0" xfId="0" applyNumberFormat="1" applyFont="1" applyFill="1" applyAlignment="1">
      <alignment vertical="center"/>
    </xf>
    <xf numFmtId="0" fontId="54" fillId="10" borderId="0" xfId="0" applyFont="1" applyFill="1" applyAlignment="1">
      <alignment vertical="center"/>
    </xf>
    <xf numFmtId="0" fontId="51" fillId="22" borderId="0" xfId="0" applyFont="1" applyFill="1" applyAlignment="1">
      <alignment vertical="center"/>
    </xf>
    <xf numFmtId="41" fontId="51" fillId="22" borderId="0" xfId="0" applyNumberFormat="1" applyFont="1" applyFill="1" applyAlignment="1">
      <alignment vertical="center"/>
    </xf>
    <xf numFmtId="49" fontId="53" fillId="9" borderId="39" xfId="16" applyNumberFormat="1" applyFont="1" applyFill="1" applyBorder="1" applyAlignment="1">
      <alignment horizontal="left" vertical="center" wrapText="1" indent="1"/>
    </xf>
    <xf numFmtId="0" fontId="50" fillId="21" borderId="43" xfId="0" applyFont="1" applyFill="1" applyBorder="1" applyAlignment="1">
      <alignment vertical="center"/>
    </xf>
    <xf numFmtId="0" fontId="50" fillId="21" borderId="44" xfId="0" applyFont="1" applyFill="1" applyBorder="1" applyAlignment="1">
      <alignment vertical="center"/>
    </xf>
    <xf numFmtId="170" fontId="50" fillId="21" borderId="44" xfId="14" applyNumberFormat="1" applyFont="1" applyFill="1" applyBorder="1" applyAlignment="1">
      <alignment vertical="center"/>
    </xf>
    <xf numFmtId="41" fontId="51" fillId="21" borderId="45" xfId="0" applyNumberFormat="1" applyFont="1" applyFill="1" applyBorder="1" applyAlignment="1">
      <alignment vertical="center"/>
    </xf>
    <xf numFmtId="41" fontId="51" fillId="21" borderId="46" xfId="0" applyNumberFormat="1" applyFont="1" applyFill="1" applyBorder="1" applyAlignment="1">
      <alignment vertical="center"/>
    </xf>
    <xf numFmtId="41" fontId="51" fillId="21" borderId="47" xfId="0" applyNumberFormat="1" applyFont="1" applyFill="1" applyBorder="1" applyAlignment="1">
      <alignment vertical="center"/>
    </xf>
    <xf numFmtId="170" fontId="39" fillId="3" borderId="1" xfId="14" applyNumberFormat="1" applyFont="1" applyFill="1" applyBorder="1" applyAlignment="1">
      <alignment vertical="center" wrapText="1"/>
    </xf>
    <xf numFmtId="170" fontId="40" fillId="3" borderId="1" xfId="14" applyNumberFormat="1" applyFont="1" applyFill="1" applyBorder="1" applyAlignment="1">
      <alignment vertical="center" wrapText="1"/>
    </xf>
    <xf numFmtId="37" fontId="39" fillId="3" borderId="1" xfId="14" applyNumberFormat="1" applyFont="1" applyFill="1" applyBorder="1" applyAlignment="1">
      <alignment horizontal="center" vertical="center" wrapText="1"/>
    </xf>
    <xf numFmtId="37" fontId="39" fillId="12" borderId="1" xfId="14" applyNumberFormat="1" applyFont="1" applyFill="1" applyBorder="1" applyAlignment="1">
      <alignment horizontal="center" vertical="center" wrapText="1"/>
    </xf>
    <xf numFmtId="37" fontId="39" fillId="12" borderId="1" xfId="14" applyNumberFormat="1" applyFont="1" applyFill="1" applyBorder="1" applyAlignment="1">
      <alignment horizontal="center" vertical="center"/>
    </xf>
    <xf numFmtId="37" fontId="39" fillId="3" borderId="1" xfId="14" applyNumberFormat="1" applyFont="1" applyFill="1" applyBorder="1" applyAlignment="1">
      <alignment horizontal="center" vertical="center"/>
    </xf>
    <xf numFmtId="37" fontId="40" fillId="3" borderId="1" xfId="14" applyNumberFormat="1" applyFont="1" applyFill="1" applyBorder="1" applyAlignment="1">
      <alignment horizontal="center" vertical="center" wrapText="1"/>
    </xf>
    <xf numFmtId="0" fontId="50" fillId="19" borderId="40" xfId="0" applyFont="1" applyFill="1" applyBorder="1" applyAlignment="1">
      <alignment vertical="center"/>
    </xf>
    <xf numFmtId="0" fontId="50" fillId="19" borderId="41" xfId="0" applyFont="1" applyFill="1" applyBorder="1" applyAlignment="1">
      <alignment vertical="center"/>
    </xf>
    <xf numFmtId="0" fontId="50" fillId="19" borderId="42" xfId="0" applyFont="1" applyFill="1" applyBorder="1" applyAlignment="1">
      <alignment vertical="center"/>
    </xf>
    <xf numFmtId="0" fontId="50" fillId="19" borderId="0" xfId="0" applyFont="1" applyFill="1" applyAlignment="1">
      <alignment vertical="center"/>
    </xf>
    <xf numFmtId="0" fontId="50" fillId="0" borderId="0" xfId="0" applyFont="1" applyAlignment="1">
      <alignment wrapText="1"/>
    </xf>
    <xf numFmtId="0" fontId="50" fillId="3" borderId="0" xfId="0" applyFont="1" applyFill="1" applyAlignment="1">
      <alignment wrapText="1"/>
    </xf>
    <xf numFmtId="0" fontId="57" fillId="3" borderId="0" xfId="0" applyFont="1" applyFill="1" applyAlignment="1">
      <alignment horizontal="center" vertical="center"/>
    </xf>
    <xf numFmtId="0" fontId="62" fillId="10" borderId="12" xfId="0" applyFont="1" applyFill="1" applyBorder="1" applyAlignment="1">
      <alignment horizontal="center" vertical="center" wrapText="1"/>
    </xf>
    <xf numFmtId="14" fontId="67" fillId="0" borderId="13" xfId="0" applyNumberFormat="1" applyFont="1" applyBorder="1" applyAlignment="1">
      <alignment horizontal="center" vertical="center" wrapText="1"/>
    </xf>
    <xf numFmtId="0" fontId="67" fillId="0" borderId="13" xfId="0" applyFont="1" applyBorder="1" applyAlignment="1">
      <alignment horizontal="center" vertical="center" wrapText="1"/>
    </xf>
    <xf numFmtId="49" fontId="68" fillId="3" borderId="0" xfId="0" applyNumberFormat="1" applyFont="1" applyFill="1" applyAlignment="1">
      <alignment horizontal="left" vertical="center" wrapText="1"/>
    </xf>
    <xf numFmtId="3" fontId="68" fillId="0" borderId="1" xfId="0" applyNumberFormat="1" applyFont="1" applyBorder="1" applyAlignment="1">
      <alignment horizontal="center" vertical="center" wrapText="1"/>
    </xf>
    <xf numFmtId="3" fontId="70" fillId="0" borderId="1" xfId="0" applyNumberFormat="1" applyFont="1" applyBorder="1" applyAlignment="1">
      <alignment horizontal="center" vertical="center" wrapText="1"/>
    </xf>
    <xf numFmtId="14" fontId="70" fillId="0" borderId="1" xfId="0" applyNumberFormat="1" applyFont="1" applyBorder="1" applyAlignment="1">
      <alignment horizontal="center" vertical="center" wrapText="1"/>
    </xf>
    <xf numFmtId="165" fontId="70" fillId="0" borderId="1" xfId="15" applyNumberFormat="1" applyFont="1" applyBorder="1" applyAlignment="1">
      <alignment horizontal="center" vertical="center" wrapText="1"/>
    </xf>
    <xf numFmtId="3" fontId="68" fillId="0" borderId="0" xfId="0" applyNumberFormat="1" applyFont="1" applyAlignment="1">
      <alignment horizontal="center" vertical="center" wrapText="1"/>
    </xf>
    <xf numFmtId="3" fontId="70" fillId="0" borderId="0" xfId="0" applyNumberFormat="1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14" fontId="70" fillId="0" borderId="0" xfId="0" applyNumberFormat="1" applyFont="1" applyAlignment="1">
      <alignment horizontal="center" vertical="center" wrapText="1"/>
    </xf>
    <xf numFmtId="165" fontId="70" fillId="0" borderId="0" xfId="15" applyNumberFormat="1" applyFont="1" applyBorder="1" applyAlignment="1">
      <alignment horizontal="center" vertical="center" wrapText="1"/>
    </xf>
    <xf numFmtId="0" fontId="71" fillId="3" borderId="0" xfId="13" applyFont="1" applyFill="1" applyBorder="1" applyAlignment="1">
      <alignment horizontal="center" vertical="center"/>
    </xf>
    <xf numFmtId="0" fontId="71" fillId="3" borderId="0" xfId="13" applyFont="1" applyFill="1" applyBorder="1" applyAlignment="1"/>
    <xf numFmtId="165" fontId="74" fillId="3" borderId="0" xfId="0" applyNumberFormat="1" applyFont="1" applyFill="1" applyAlignment="1">
      <alignment wrapText="1"/>
    </xf>
    <xf numFmtId="0" fontId="51" fillId="3" borderId="0" xfId="0" applyFont="1" applyFill="1" applyAlignment="1">
      <alignment wrapText="1"/>
    </xf>
    <xf numFmtId="0" fontId="51" fillId="3" borderId="0" xfId="0" applyFont="1" applyFill="1" applyAlignment="1">
      <alignment horizontal="center" wrapText="1"/>
    </xf>
    <xf numFmtId="0" fontId="50" fillId="3" borderId="0" xfId="0" applyFont="1" applyFill="1" applyAlignment="1">
      <alignment horizontal="center" wrapText="1"/>
    </xf>
    <xf numFmtId="0" fontId="75" fillId="0" borderId="0" xfId="0" applyFont="1" applyAlignment="1">
      <alignment vertical="center" wrapText="1"/>
    </xf>
    <xf numFmtId="0" fontId="76" fillId="10" borderId="0" xfId="0" applyFont="1" applyFill="1" applyAlignment="1">
      <alignment horizontal="center" vertical="center" wrapText="1"/>
    </xf>
    <xf numFmtId="0" fontId="77" fillId="0" borderId="0" xfId="0" applyFont="1" applyAlignment="1">
      <alignment vertical="center" wrapText="1"/>
    </xf>
    <xf numFmtId="0" fontId="78" fillId="10" borderId="0" xfId="0" applyFont="1" applyFill="1" applyAlignment="1">
      <alignment horizontal="center" vertical="center" wrapText="1"/>
    </xf>
    <xf numFmtId="0" fontId="54" fillId="10" borderId="1" xfId="0" applyFont="1" applyFill="1" applyBorder="1" applyAlignment="1">
      <alignment horizontal="center" vertical="center" wrapText="1"/>
    </xf>
    <xf numFmtId="2" fontId="54" fillId="10" borderId="1" xfId="0" applyNumberFormat="1" applyFont="1" applyFill="1" applyBorder="1" applyAlignment="1">
      <alignment horizontal="left" vertical="center" wrapText="1"/>
    </xf>
    <xf numFmtId="2" fontId="54" fillId="10" borderId="1" xfId="0" applyNumberFormat="1" applyFont="1" applyFill="1" applyBorder="1" applyAlignment="1">
      <alignment horizontal="center" vertical="center" wrapText="1"/>
    </xf>
    <xf numFmtId="0" fontId="78" fillId="10" borderId="11" xfId="0" applyFont="1" applyFill="1" applyBorder="1" applyAlignment="1">
      <alignment vertical="center" wrapText="1"/>
    </xf>
    <xf numFmtId="0" fontId="78" fillId="10" borderId="14" xfId="0" applyFont="1" applyFill="1" applyBorder="1" applyAlignment="1">
      <alignment vertical="center" wrapText="1"/>
    </xf>
    <xf numFmtId="0" fontId="50" fillId="3" borderId="1" xfId="0" applyFont="1" applyFill="1" applyBorder="1" applyAlignment="1">
      <alignment horizontal="left" vertical="center" wrapText="1"/>
    </xf>
    <xf numFmtId="3" fontId="50" fillId="3" borderId="1" xfId="0" applyNumberFormat="1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49" fontId="81" fillId="3" borderId="1" xfId="0" applyNumberFormat="1" applyFont="1" applyFill="1" applyBorder="1" applyAlignment="1">
      <alignment horizontal="center" vertical="center" wrapText="1"/>
    </xf>
    <xf numFmtId="0" fontId="54" fillId="10" borderId="30" xfId="0" applyFont="1" applyFill="1" applyBorder="1" applyAlignment="1">
      <alignment horizontal="center" vertical="center" wrapText="1"/>
    </xf>
    <xf numFmtId="2" fontId="54" fillId="10" borderId="30" xfId="0" applyNumberFormat="1" applyFont="1" applyFill="1" applyBorder="1" applyAlignment="1">
      <alignment horizontal="left" vertical="center" wrapText="1"/>
    </xf>
    <xf numFmtId="0" fontId="78" fillId="10" borderId="14" xfId="0" applyFont="1" applyFill="1" applyBorder="1" applyAlignment="1">
      <alignment horizontal="center" vertical="center" wrapText="1"/>
    </xf>
    <xf numFmtId="168" fontId="80" fillId="3" borderId="11" xfId="14" applyNumberFormat="1" applyFont="1" applyFill="1" applyBorder="1" applyAlignment="1">
      <alignment horizontal="center" vertical="center" wrapText="1"/>
    </xf>
    <xf numFmtId="165" fontId="80" fillId="3" borderId="11" xfId="15" applyNumberFormat="1" applyFont="1" applyFill="1" applyBorder="1" applyAlignment="1">
      <alignment horizontal="center" vertical="center" wrapText="1"/>
    </xf>
    <xf numFmtId="168" fontId="80" fillId="3" borderId="0" xfId="14" applyNumberFormat="1" applyFont="1" applyFill="1" applyBorder="1" applyAlignment="1">
      <alignment horizontal="center" vertical="center" wrapText="1"/>
    </xf>
    <xf numFmtId="0" fontId="50" fillId="3" borderId="0" xfId="0" applyFont="1" applyFill="1" applyAlignment="1">
      <alignment horizontal="left" vertical="center" wrapText="1"/>
    </xf>
    <xf numFmtId="3" fontId="50" fillId="3" borderId="0" xfId="0" applyNumberFormat="1" applyFont="1" applyFill="1" applyAlignment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50" fillId="3" borderId="0" xfId="0" applyFont="1" applyFill="1"/>
    <xf numFmtId="0" fontId="86" fillId="3" borderId="0" xfId="0" applyFont="1" applyFill="1"/>
    <xf numFmtId="0" fontId="50" fillId="0" borderId="0" xfId="0" applyFont="1"/>
    <xf numFmtId="0" fontId="76" fillId="3" borderId="0" xfId="0" applyFont="1" applyFill="1" applyAlignment="1">
      <alignment vertical="center" wrapText="1"/>
    </xf>
    <xf numFmtId="0" fontId="76" fillId="3" borderId="23" xfId="0" applyFont="1" applyFill="1" applyBorder="1" applyAlignment="1">
      <alignment vertical="center" wrapText="1"/>
    </xf>
    <xf numFmtId="165" fontId="80" fillId="3" borderId="0" xfId="0" applyNumberFormat="1" applyFont="1" applyFill="1" applyAlignment="1">
      <alignment vertical="center" wrapText="1"/>
    </xf>
    <xf numFmtId="165" fontId="80" fillId="3" borderId="23" xfId="0" applyNumberFormat="1" applyFont="1" applyFill="1" applyBorder="1" applyAlignment="1">
      <alignment vertical="center" wrapText="1"/>
    </xf>
    <xf numFmtId="0" fontId="88" fillId="10" borderId="12" xfId="0" applyFont="1" applyFill="1" applyBorder="1" applyAlignment="1">
      <alignment horizontal="center" vertical="center" wrapText="1"/>
    </xf>
    <xf numFmtId="170" fontId="50" fillId="19" borderId="41" xfId="14" applyNumberFormat="1" applyFont="1" applyFill="1" applyBorder="1" applyAlignment="1">
      <alignment vertical="center"/>
    </xf>
    <xf numFmtId="170" fontId="50" fillId="19" borderId="0" xfId="14" applyNumberFormat="1" applyFont="1" applyFill="1" applyAlignment="1">
      <alignment vertical="center"/>
    </xf>
    <xf numFmtId="0" fontId="90" fillId="0" borderId="0" xfId="0" applyFont="1" applyAlignment="1">
      <alignment vertical="center"/>
    </xf>
    <xf numFmtId="0" fontId="91" fillId="3" borderId="1" xfId="0" applyFont="1" applyFill="1" applyBorder="1" applyAlignment="1">
      <alignment horizontal="left" vertical="center" wrapText="1"/>
    </xf>
    <xf numFmtId="0" fontId="91" fillId="3" borderId="1" xfId="0" applyFont="1" applyFill="1" applyBorder="1" applyAlignment="1">
      <alignment horizontal="center" vertical="center" wrapText="1"/>
    </xf>
    <xf numFmtId="0" fontId="91" fillId="3" borderId="1" xfId="0" applyFont="1" applyFill="1" applyBorder="1" applyAlignment="1">
      <alignment vertical="center" wrapText="1"/>
    </xf>
    <xf numFmtId="0" fontId="92" fillId="3" borderId="1" xfId="0" applyFont="1" applyFill="1" applyBorder="1" applyAlignment="1">
      <alignment horizontal="center" vertical="center" wrapText="1"/>
    </xf>
    <xf numFmtId="0" fontId="78" fillId="10" borderId="50" xfId="0" applyFont="1" applyFill="1" applyBorder="1" applyAlignment="1">
      <alignment horizontal="center" vertical="center" wrapText="1"/>
    </xf>
    <xf numFmtId="0" fontId="78" fillId="10" borderId="54" xfId="0" applyFont="1" applyFill="1" applyBorder="1" applyAlignment="1">
      <alignment horizontal="center" vertical="center" wrapText="1"/>
    </xf>
    <xf numFmtId="0" fontId="78" fillId="10" borderId="54" xfId="0" applyFont="1" applyFill="1" applyBorder="1" applyAlignment="1">
      <alignment vertical="center" wrapText="1"/>
    </xf>
    <xf numFmtId="0" fontId="78" fillId="10" borderId="56" xfId="0" applyFont="1" applyFill="1" applyBorder="1" applyAlignment="1">
      <alignment horizontal="center" vertical="center" wrapText="1"/>
    </xf>
    <xf numFmtId="168" fontId="95" fillId="3" borderId="1" xfId="14" applyNumberFormat="1" applyFont="1" applyFill="1" applyBorder="1" applyAlignment="1">
      <alignment horizontal="center" vertical="center" wrapText="1"/>
    </xf>
    <xf numFmtId="165" fontId="95" fillId="3" borderId="1" xfId="15" applyNumberFormat="1" applyFont="1" applyFill="1" applyBorder="1" applyAlignment="1">
      <alignment horizontal="center" vertical="center" wrapText="1"/>
    </xf>
    <xf numFmtId="0" fontId="60" fillId="10" borderId="24" xfId="0" applyFont="1" applyFill="1" applyBorder="1" applyAlignment="1">
      <alignment horizontal="left" vertical="center" wrapText="1" indent="1"/>
    </xf>
    <xf numFmtId="0" fontId="60" fillId="10" borderId="3" xfId="0" applyFont="1" applyFill="1" applyBorder="1" applyAlignment="1">
      <alignment horizontal="left" vertical="center" wrapText="1" indent="1"/>
    </xf>
    <xf numFmtId="0" fontId="60" fillId="10" borderId="33" xfId="0" applyFont="1" applyFill="1" applyBorder="1" applyAlignment="1">
      <alignment horizontal="left" vertical="center" wrapText="1" indent="1"/>
    </xf>
    <xf numFmtId="0" fontId="91" fillId="3" borderId="27" xfId="0" applyFont="1" applyFill="1" applyBorder="1" applyAlignment="1">
      <alignment horizontal="left" vertical="center" wrapText="1"/>
    </xf>
    <xf numFmtId="0" fontId="91" fillId="3" borderId="29" xfId="0" applyFont="1" applyFill="1" applyBorder="1" applyAlignment="1">
      <alignment horizontal="left" vertical="center" wrapText="1"/>
    </xf>
    <xf numFmtId="37" fontId="0" fillId="3" borderId="0" xfId="0" applyNumberFormat="1" applyFill="1" applyAlignment="1">
      <alignment vertical="center"/>
    </xf>
    <xf numFmtId="39" fontId="0" fillId="3" borderId="0" xfId="0" applyNumberFormat="1" applyFill="1" applyAlignment="1">
      <alignment vertical="center"/>
    </xf>
    <xf numFmtId="165" fontId="50" fillId="0" borderId="0" xfId="15" applyNumberFormat="1" applyFont="1" applyAlignment="1">
      <alignment wrapText="1"/>
    </xf>
    <xf numFmtId="0" fontId="78" fillId="10" borderId="57" xfId="0" applyFont="1" applyFill="1" applyBorder="1" applyAlignment="1">
      <alignment horizontal="center" vertical="center" wrapText="1"/>
    </xf>
    <xf numFmtId="0" fontId="98" fillId="0" borderId="0" xfId="0" applyFont="1" applyAlignment="1">
      <alignment horizontal="center" wrapText="1"/>
    </xf>
    <xf numFmtId="9" fontId="100" fillId="3" borderId="1" xfId="0" applyNumberFormat="1" applyFont="1" applyFill="1" applyBorder="1" applyAlignment="1">
      <alignment horizontal="center" vertical="center" wrapText="1"/>
    </xf>
    <xf numFmtId="17" fontId="100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9" fontId="50" fillId="3" borderId="0" xfId="0" applyNumberFormat="1" applyFont="1" applyFill="1" applyAlignment="1">
      <alignment wrapText="1"/>
    </xf>
    <xf numFmtId="3" fontId="97" fillId="3" borderId="1" xfId="14" applyNumberFormat="1" applyFont="1" applyFill="1" applyBorder="1" applyAlignment="1">
      <alignment horizontal="center" vertical="center" wrapText="1"/>
    </xf>
    <xf numFmtId="0" fontId="86" fillId="0" borderId="0" xfId="0" applyFont="1" applyAlignment="1">
      <alignment horizontal="justify" vertical="center"/>
    </xf>
    <xf numFmtId="0" fontId="102" fillId="0" borderId="0" xfId="0" applyFont="1" applyAlignment="1">
      <alignment horizontal="justify" vertical="center"/>
    </xf>
    <xf numFmtId="0" fontId="73" fillId="10" borderId="22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vertical="center" wrapText="1"/>
    </xf>
    <xf numFmtId="165" fontId="47" fillId="3" borderId="1" xfId="15" applyNumberFormat="1" applyFont="1" applyFill="1" applyBorder="1" applyAlignment="1">
      <alignment horizontal="center" vertical="center" wrapText="1"/>
    </xf>
    <xf numFmtId="0" fontId="101" fillId="3" borderId="0" xfId="13" applyFont="1" applyFill="1" applyBorder="1" applyAlignment="1"/>
    <xf numFmtId="166" fontId="96" fillId="3" borderId="0" xfId="14" applyNumberFormat="1" applyFont="1" applyFill="1" applyAlignment="1">
      <alignment wrapText="1"/>
    </xf>
    <xf numFmtId="0" fontId="82" fillId="0" borderId="0" xfId="0" applyFont="1" applyAlignment="1">
      <alignment wrapText="1"/>
    </xf>
    <xf numFmtId="165" fontId="103" fillId="3" borderId="1" xfId="15" applyNumberFormat="1" applyFont="1" applyFill="1" applyBorder="1" applyAlignment="1">
      <alignment horizontal="center" vertical="center" wrapText="1"/>
    </xf>
    <xf numFmtId="0" fontId="77" fillId="3" borderId="0" xfId="0" applyFont="1" applyFill="1" applyAlignment="1">
      <alignment horizontal="left" wrapText="1"/>
    </xf>
    <xf numFmtId="0" fontId="82" fillId="3" borderId="0" xfId="0" applyFont="1" applyFill="1" applyAlignment="1">
      <alignment horizontal="left" wrapText="1"/>
    </xf>
    <xf numFmtId="3" fontId="96" fillId="3" borderId="0" xfId="0" applyNumberFormat="1" applyFont="1" applyFill="1" applyAlignment="1">
      <alignment horizontal="left" wrapText="1"/>
    </xf>
    <xf numFmtId="0" fontId="104" fillId="3" borderId="1" xfId="13" applyFont="1" applyFill="1" applyBorder="1" applyAlignment="1">
      <alignment horizontal="center" vertical="center"/>
    </xf>
    <xf numFmtId="168" fontId="95" fillId="3" borderId="1" xfId="14" applyNumberFormat="1" applyFont="1" applyFill="1" applyBorder="1" applyAlignment="1">
      <alignment horizontal="center" vertical="center" wrapText="1"/>
    </xf>
    <xf numFmtId="165" fontId="95" fillId="3" borderId="1" xfId="15" applyNumberFormat="1" applyFont="1" applyFill="1" applyBorder="1" applyAlignment="1">
      <alignment horizontal="center" vertical="center" wrapText="1"/>
    </xf>
    <xf numFmtId="0" fontId="55" fillId="10" borderId="5" xfId="0" applyFont="1" applyFill="1" applyBorder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/>
    </xf>
    <xf numFmtId="0" fontId="87" fillId="10" borderId="0" xfId="13" applyFont="1" applyFill="1" applyBorder="1" applyAlignment="1">
      <alignment horizontal="center" vertical="center"/>
    </xf>
    <xf numFmtId="0" fontId="87" fillId="10" borderId="0" xfId="13" applyFont="1" applyFill="1" applyBorder="1" applyAlignment="1"/>
    <xf numFmtId="0" fontId="59" fillId="10" borderId="0" xfId="13" applyFont="1" applyFill="1" applyBorder="1" applyAlignment="1">
      <alignment horizontal="center" vertical="center"/>
    </xf>
    <xf numFmtId="0" fontId="59" fillId="10" borderId="0" xfId="13" applyFont="1" applyFill="1" applyBorder="1" applyAlignment="1"/>
    <xf numFmtId="49" fontId="99" fillId="3" borderId="0" xfId="0" applyNumberFormat="1" applyFont="1" applyFill="1" applyAlignment="1">
      <alignment horizontal="left" vertical="center" wrapText="1"/>
    </xf>
    <xf numFmtId="0" fontId="56" fillId="10" borderId="0" xfId="0" applyFont="1" applyFill="1" applyAlignment="1">
      <alignment horizontal="center" vertical="center" wrapText="1"/>
    </xf>
    <xf numFmtId="0" fontId="58" fillId="10" borderId="0" xfId="0" applyFont="1" applyFill="1" applyAlignment="1">
      <alignment horizontal="center" vertical="center"/>
    </xf>
    <xf numFmtId="0" fontId="55" fillId="10" borderId="0" xfId="0" applyFont="1" applyFill="1" applyAlignment="1">
      <alignment horizontal="center" vertical="center"/>
    </xf>
    <xf numFmtId="0" fontId="63" fillId="3" borderId="0" xfId="0" applyFont="1" applyFill="1" applyAlignment="1">
      <alignment horizontal="left" vertical="center" wrapText="1"/>
    </xf>
    <xf numFmtId="0" fontId="63" fillId="3" borderId="23" xfId="0" applyFont="1" applyFill="1" applyBorder="1" applyAlignment="1">
      <alignment horizontal="left" vertical="center" wrapText="1"/>
    </xf>
    <xf numFmtId="49" fontId="68" fillId="3" borderId="0" xfId="0" applyNumberFormat="1" applyFont="1" applyFill="1" applyAlignment="1">
      <alignment horizontal="left" vertical="center" wrapText="1"/>
    </xf>
    <xf numFmtId="0" fontId="82" fillId="10" borderId="49" xfId="0" applyFont="1" applyFill="1" applyBorder="1" applyAlignment="1">
      <alignment horizontal="center" wrapText="1"/>
    </xf>
    <xf numFmtId="2" fontId="78" fillId="10" borderId="51" xfId="0" applyNumberFormat="1" applyFont="1" applyFill="1" applyBorder="1" applyAlignment="1">
      <alignment horizontal="left" vertical="center" wrapText="1"/>
    </xf>
    <xf numFmtId="2" fontId="78" fillId="10" borderId="52" xfId="0" applyNumberFormat="1" applyFont="1" applyFill="1" applyBorder="1" applyAlignment="1">
      <alignment horizontal="left" vertical="center" wrapText="1"/>
    </xf>
    <xf numFmtId="2" fontId="78" fillId="10" borderId="53" xfId="0" applyNumberFormat="1" applyFont="1" applyFill="1" applyBorder="1" applyAlignment="1">
      <alignment horizontal="left" vertical="center" wrapText="1"/>
    </xf>
    <xf numFmtId="2" fontId="78" fillId="10" borderId="55" xfId="0" applyNumberFormat="1" applyFont="1" applyFill="1" applyBorder="1" applyAlignment="1">
      <alignment horizontal="center" vertical="center" wrapText="1"/>
    </xf>
    <xf numFmtId="2" fontId="78" fillId="10" borderId="50" xfId="0" applyNumberFormat="1" applyFont="1" applyFill="1" applyBorder="1" applyAlignment="1">
      <alignment horizontal="center" vertical="center" wrapText="1"/>
    </xf>
    <xf numFmtId="0" fontId="91" fillId="3" borderId="19" xfId="0" applyFont="1" applyFill="1" applyBorder="1" applyAlignment="1">
      <alignment horizontal="left" vertical="center" wrapText="1"/>
    </xf>
    <xf numFmtId="0" fontId="91" fillId="3" borderId="18" xfId="0" applyFont="1" applyFill="1" applyBorder="1" applyAlignment="1">
      <alignment horizontal="left" vertical="center" wrapText="1"/>
    </xf>
    <xf numFmtId="0" fontId="91" fillId="3" borderId="20" xfId="0" applyFont="1" applyFill="1" applyBorder="1" applyAlignment="1">
      <alignment horizontal="left" vertical="center" wrapText="1"/>
    </xf>
    <xf numFmtId="0" fontId="91" fillId="3" borderId="37" xfId="0" applyFont="1" applyFill="1" applyBorder="1" applyAlignment="1">
      <alignment horizontal="left" vertical="center" wrapText="1"/>
    </xf>
    <xf numFmtId="0" fontId="91" fillId="3" borderId="35" xfId="0" applyFont="1" applyFill="1" applyBorder="1" applyAlignment="1">
      <alignment horizontal="left" vertical="center" wrapText="1"/>
    </xf>
    <xf numFmtId="0" fontId="91" fillId="3" borderId="36" xfId="0" applyFont="1" applyFill="1" applyBorder="1" applyAlignment="1">
      <alignment horizontal="left" vertical="center" wrapText="1"/>
    </xf>
    <xf numFmtId="0" fontId="91" fillId="3" borderId="1" xfId="0" applyFont="1" applyFill="1" applyBorder="1" applyAlignment="1">
      <alignment horizontal="left" vertical="center" wrapText="1"/>
    </xf>
    <xf numFmtId="0" fontId="93" fillId="3" borderId="1" xfId="0" applyFont="1" applyFill="1" applyBorder="1" applyAlignment="1">
      <alignment horizontal="left" vertical="center" wrapText="1" indent="3"/>
    </xf>
    <xf numFmtId="0" fontId="60" fillId="5" borderId="0" xfId="13" applyFont="1" applyFill="1" applyBorder="1" applyAlignment="1">
      <alignment horizontal="center" vertical="center"/>
    </xf>
    <xf numFmtId="0" fontId="60" fillId="5" borderId="0" xfId="13" applyFont="1" applyFill="1" applyBorder="1" applyAlignment="1"/>
    <xf numFmtId="0" fontId="101" fillId="10" borderId="0" xfId="13" applyFont="1" applyFill="1" applyBorder="1" applyAlignment="1">
      <alignment horizontal="center" vertical="center"/>
    </xf>
    <xf numFmtId="0" fontId="101" fillId="10" borderId="0" xfId="13" applyFont="1" applyFill="1" applyBorder="1" applyAlignment="1"/>
    <xf numFmtId="0" fontId="92" fillId="3" borderId="1" xfId="0" applyFont="1" applyFill="1" applyBorder="1" applyAlignment="1">
      <alignment horizontal="left" vertical="center" wrapText="1"/>
    </xf>
    <xf numFmtId="0" fontId="83" fillId="10" borderId="49" xfId="0" applyFont="1" applyFill="1" applyBorder="1" applyAlignment="1">
      <alignment horizontal="center" wrapText="1"/>
    </xf>
    <xf numFmtId="0" fontId="83" fillId="10" borderId="52" xfId="0" applyFont="1" applyFill="1" applyBorder="1" applyAlignment="1">
      <alignment horizontal="center" wrapText="1"/>
    </xf>
    <xf numFmtId="0" fontId="73" fillId="10" borderId="22" xfId="0" applyFont="1" applyFill="1" applyBorder="1" applyAlignment="1">
      <alignment horizontal="left" vertical="center" wrapText="1"/>
    </xf>
    <xf numFmtId="0" fontId="73" fillId="10" borderId="0" xfId="0" applyFont="1" applyFill="1" applyAlignment="1">
      <alignment horizontal="left" vertical="center" wrapText="1"/>
    </xf>
    <xf numFmtId="165" fontId="94" fillId="3" borderId="27" xfId="0" applyNumberFormat="1" applyFont="1" applyFill="1" applyBorder="1" applyAlignment="1">
      <alignment horizontal="center" vertical="center" wrapText="1"/>
    </xf>
    <xf numFmtId="165" fontId="94" fillId="3" borderId="29" xfId="0" applyNumberFormat="1" applyFont="1" applyFill="1" applyBorder="1" applyAlignment="1">
      <alignment horizontal="center" vertical="center" wrapText="1"/>
    </xf>
    <xf numFmtId="165" fontId="94" fillId="3" borderId="1" xfId="0" applyNumberFormat="1" applyFont="1" applyFill="1" applyBorder="1" applyAlignment="1">
      <alignment horizontal="center" vertical="center" wrapText="1"/>
    </xf>
    <xf numFmtId="0" fontId="70" fillId="0" borderId="21" xfId="0" applyFont="1" applyBorder="1" applyAlignment="1">
      <alignment horizontal="center" wrapText="1"/>
    </xf>
    <xf numFmtId="0" fontId="73" fillId="10" borderId="22" xfId="0" applyFont="1" applyFill="1" applyBorder="1" applyAlignment="1">
      <alignment horizontal="center" vertical="center" wrapText="1"/>
    </xf>
    <xf numFmtId="0" fontId="73" fillId="10" borderId="0" xfId="0" applyFont="1" applyFill="1" applyAlignment="1">
      <alignment horizontal="center" vertical="center" wrapText="1"/>
    </xf>
    <xf numFmtId="0" fontId="71" fillId="10" borderId="0" xfId="13" applyFont="1" applyFill="1" applyAlignment="1">
      <alignment horizontal="center" vertical="center"/>
    </xf>
    <xf numFmtId="0" fontId="72" fillId="3" borderId="0" xfId="13" applyFont="1" applyFill="1" applyBorder="1" applyAlignment="1">
      <alignment horizontal="center" vertical="center" wrapText="1"/>
    </xf>
    <xf numFmtId="2" fontId="54" fillId="10" borderId="1" xfId="0" applyNumberFormat="1" applyFont="1" applyFill="1" applyBorder="1" applyAlignment="1">
      <alignment horizontal="left" vertical="center" wrapText="1"/>
    </xf>
    <xf numFmtId="0" fontId="50" fillId="3" borderId="1" xfId="0" applyFont="1" applyFill="1" applyBorder="1" applyAlignment="1">
      <alignment horizontal="left" vertical="center" wrapText="1"/>
    </xf>
    <xf numFmtId="2" fontId="54" fillId="10" borderId="19" xfId="0" applyNumberFormat="1" applyFont="1" applyFill="1" applyBorder="1" applyAlignment="1">
      <alignment horizontal="center" vertical="center" wrapText="1"/>
    </xf>
    <xf numFmtId="2" fontId="54" fillId="10" borderId="26" xfId="0" applyNumberFormat="1" applyFont="1" applyFill="1" applyBorder="1" applyAlignment="1">
      <alignment horizontal="center" vertical="center" wrapText="1"/>
    </xf>
    <xf numFmtId="2" fontId="54" fillId="10" borderId="18" xfId="0" applyNumberFormat="1" applyFont="1" applyFill="1" applyBorder="1" applyAlignment="1">
      <alignment horizontal="center" vertical="center" wrapText="1"/>
    </xf>
    <xf numFmtId="168" fontId="80" fillId="3" borderId="12" xfId="14" applyNumberFormat="1" applyFont="1" applyFill="1" applyBorder="1" applyAlignment="1">
      <alignment horizontal="center" vertical="center" wrapText="1"/>
    </xf>
    <xf numFmtId="168" fontId="80" fillId="3" borderId="25" xfId="14" applyNumberFormat="1" applyFont="1" applyFill="1" applyBorder="1" applyAlignment="1">
      <alignment horizontal="center" vertical="center" wrapText="1"/>
    </xf>
    <xf numFmtId="168" fontId="80" fillId="3" borderId="13" xfId="14" applyNumberFormat="1" applyFont="1" applyFill="1" applyBorder="1" applyAlignment="1">
      <alignment horizontal="center" vertical="center" wrapText="1"/>
    </xf>
    <xf numFmtId="0" fontId="91" fillId="3" borderId="27" xfId="0" applyFont="1" applyFill="1" applyBorder="1" applyAlignment="1">
      <alignment horizontal="left" vertical="center" wrapText="1"/>
    </xf>
    <xf numFmtId="0" fontId="91" fillId="3" borderId="29" xfId="0" applyFont="1" applyFill="1" applyBorder="1" applyAlignment="1">
      <alignment horizontal="left" vertical="center" wrapText="1"/>
    </xf>
    <xf numFmtId="0" fontId="92" fillId="3" borderId="48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 wrapText="1"/>
    </xf>
    <xf numFmtId="0" fontId="33" fillId="10" borderId="0" xfId="0" applyFont="1" applyFill="1" applyAlignment="1">
      <alignment horizontal="center" vertical="center" wrapText="1"/>
    </xf>
    <xf numFmtId="0" fontId="33" fillId="10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38" fillId="3" borderId="27" xfId="0" applyFont="1" applyFill="1" applyBorder="1" applyAlignment="1">
      <alignment horizontal="left" vertical="center" wrapText="1"/>
    </xf>
    <xf numFmtId="0" fontId="38" fillId="3" borderId="28" xfId="0" applyFont="1" applyFill="1" applyBorder="1" applyAlignment="1">
      <alignment horizontal="left" vertical="center" wrapText="1"/>
    </xf>
    <xf numFmtId="0" fontId="38" fillId="3" borderId="29" xfId="0" applyFont="1" applyFill="1" applyBorder="1" applyAlignment="1">
      <alignment horizontal="left" vertical="center" wrapText="1"/>
    </xf>
    <xf numFmtId="2" fontId="25" fillId="10" borderId="27" xfId="0" applyNumberFormat="1" applyFont="1" applyFill="1" applyBorder="1" applyAlignment="1">
      <alignment horizontal="left" vertical="center" wrapText="1"/>
    </xf>
    <xf numFmtId="2" fontId="25" fillId="10" borderId="28" xfId="0" applyNumberFormat="1" applyFont="1" applyFill="1" applyBorder="1" applyAlignment="1">
      <alignment horizontal="left" vertical="center" wrapText="1"/>
    </xf>
    <xf numFmtId="2" fontId="25" fillId="10" borderId="29" xfId="0" applyNumberFormat="1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40" fillId="12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13" borderId="1" xfId="0" applyFont="1" applyFill="1" applyBorder="1" applyAlignment="1">
      <alignment horizontal="center" vertical="center" wrapText="1"/>
    </xf>
    <xf numFmtId="0" fontId="16" fillId="5" borderId="0" xfId="13" applyFont="1" applyFill="1" applyAlignment="1">
      <alignment horizontal="center" vertical="center"/>
    </xf>
    <xf numFmtId="0" fontId="16" fillId="5" borderId="0" xfId="13" applyFont="1" applyFill="1" applyAlignment="1"/>
    <xf numFmtId="0" fontId="15" fillId="4" borderId="0" xfId="0" applyFont="1" applyFill="1" applyAlignment="1">
      <alignment horizontal="center" vertical="center" wrapText="1"/>
    </xf>
    <xf numFmtId="165" fontId="23" fillId="3" borderId="14" xfId="0" applyNumberFormat="1" applyFont="1" applyFill="1" applyBorder="1" applyAlignment="1">
      <alignment horizontal="center" vertical="center" wrapText="1"/>
    </xf>
    <xf numFmtId="165" fontId="23" fillId="3" borderId="15" xfId="0" applyNumberFormat="1" applyFont="1" applyFill="1" applyBorder="1" applyAlignment="1">
      <alignment horizontal="center" vertical="center" wrapText="1"/>
    </xf>
    <xf numFmtId="165" fontId="23" fillId="3" borderId="22" xfId="0" applyNumberFormat="1" applyFont="1" applyFill="1" applyBorder="1" applyAlignment="1">
      <alignment horizontal="center" vertical="center" wrapText="1"/>
    </xf>
    <xf numFmtId="165" fontId="23" fillId="3" borderId="23" xfId="0" applyNumberFormat="1" applyFont="1" applyFill="1" applyBorder="1" applyAlignment="1">
      <alignment horizontal="center" vertical="center" wrapText="1"/>
    </xf>
    <xf numFmtId="165" fontId="23" fillId="3" borderId="16" xfId="0" applyNumberFormat="1" applyFont="1" applyFill="1" applyBorder="1" applyAlignment="1">
      <alignment horizontal="center" vertical="center" wrapText="1"/>
    </xf>
    <xf numFmtId="165" fontId="23" fillId="3" borderId="17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0" fillId="0" borderId="21" xfId="0" applyFont="1" applyBorder="1" applyAlignment="1">
      <alignment horizontal="center" wrapText="1"/>
    </xf>
    <xf numFmtId="2" fontId="31" fillId="10" borderId="1" xfId="0" applyNumberFormat="1" applyFont="1" applyFill="1" applyBorder="1" applyAlignment="1">
      <alignment horizontal="left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168" fontId="23" fillId="3" borderId="14" xfId="14" applyNumberFormat="1" applyFont="1" applyFill="1" applyBorder="1" applyAlignment="1">
      <alignment horizontal="center" vertical="center" wrapText="1"/>
    </xf>
    <xf numFmtId="168" fontId="23" fillId="3" borderId="15" xfId="14" applyNumberFormat="1" applyFont="1" applyFill="1" applyBorder="1" applyAlignment="1">
      <alignment horizontal="center" vertical="center" wrapText="1"/>
    </xf>
    <xf numFmtId="168" fontId="23" fillId="3" borderId="22" xfId="14" applyNumberFormat="1" applyFont="1" applyFill="1" applyBorder="1" applyAlignment="1">
      <alignment horizontal="center" vertical="center" wrapText="1"/>
    </xf>
    <xf numFmtId="168" fontId="23" fillId="3" borderId="23" xfId="14" applyNumberFormat="1" applyFont="1" applyFill="1" applyBorder="1" applyAlignment="1">
      <alignment horizontal="center" vertical="center" wrapText="1"/>
    </xf>
    <xf numFmtId="168" fontId="23" fillId="3" borderId="16" xfId="14" applyNumberFormat="1" applyFont="1" applyFill="1" applyBorder="1" applyAlignment="1">
      <alignment horizontal="center" vertical="center" wrapText="1"/>
    </xf>
    <xf numFmtId="168" fontId="23" fillId="3" borderId="17" xfId="14" applyNumberFormat="1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/>
    </xf>
    <xf numFmtId="0" fontId="16" fillId="5" borderId="0" xfId="13" applyFont="1" applyFill="1" applyBorder="1" applyAlignment="1">
      <alignment horizontal="center" vertical="center"/>
    </xf>
    <xf numFmtId="0" fontId="16" fillId="5" borderId="0" xfId="13" applyFont="1" applyFill="1" applyBorder="1" applyAlignment="1"/>
    <xf numFmtId="0" fontId="11" fillId="3" borderId="0" xfId="0" applyFont="1" applyFill="1" applyAlignment="1">
      <alignment horizontal="left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2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6" fillId="5" borderId="11" xfId="13" applyFont="1" applyFill="1" applyBorder="1" applyAlignment="1">
      <alignment horizontal="center" vertical="center"/>
    </xf>
    <xf numFmtId="0" fontId="16" fillId="5" borderId="11" xfId="13" applyFont="1" applyFill="1" applyBorder="1" applyAlignment="1"/>
  </cellXfs>
  <cellStyles count="17">
    <cellStyle name="Hipervínculo" xfId="1" builtinId="8" hidden="1"/>
    <cellStyle name="Hipervínculo" xfId="3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Millares" xfId="14" builtinId="3"/>
    <cellStyle name="Normal" xfId="0" builtinId="0"/>
    <cellStyle name="Normal 2" xfId="12" xr:uid="{00000000-0005-0000-0000-00000E000000}"/>
    <cellStyle name="Normal_PEP" xfId="16" xr:uid="{C2557354-6FAE-4043-82EE-18BB73D3663E}"/>
    <cellStyle name="Porcentaje" xfId="15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63636"/>
        <name val="Candar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0.0%"/>
    </dxf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andara"/>
        <scheme val="none"/>
      </font>
      <fill>
        <patternFill>
          <fgColor rgb="FF000000"/>
          <bgColor rgb="FFFFFFFF"/>
        </patternFill>
      </fill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63636"/>
        <name val="Candar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mruColors>
      <color rgb="FFFF5050"/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s-ES" sz="1800"/>
              <a:t>Ejecución Financiera Vs. Presupuesto pendiente del Componente 2 HISTORICO, a  diciembre</a:t>
            </a:r>
            <a:r>
              <a:rPr lang="es-ES" sz="1800" baseline="0"/>
              <a:t> </a:t>
            </a:r>
            <a:r>
              <a:rPr lang="es-ES" sz="1800"/>
              <a:t>de 2024 (US$). </a:t>
            </a:r>
          </a:p>
          <a:p>
            <a:pPr>
              <a:defRPr/>
            </a:pPr>
            <a:r>
              <a:rPr lang="es-ES" sz="1800"/>
              <a:t>[Presupuesto total (US$) = US$11,930,000]</a:t>
            </a:r>
          </a:p>
        </c:rich>
      </c:tx>
      <c:layout>
        <c:manualLayout>
          <c:xMode val="edge"/>
          <c:yMode val="edge"/>
          <c:x val="0.16467631204952318"/>
          <c:y val="8.31527720438595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7506697966980126"/>
          <c:y val="0.16116816011621493"/>
          <c:w val="0.43742106285080529"/>
          <c:h val="0.599468749175278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1F-4627-BC94-036BB65CBBC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1F-4627-BC94-036BB65CBBC8}"/>
              </c:ext>
            </c:extLst>
          </c:dPt>
          <c:dLbls>
            <c:dLbl>
              <c:idx val="0"/>
              <c:layout>
                <c:manualLayout>
                  <c:x val="0.24390103632051346"/>
                  <c:y val="3.9906179892490325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r">
                      <a:defRPr sz="1800" b="0" i="0" u="none" strike="noStrike" kern="1200" baseline="0">
                        <a:solidFill>
                          <a:schemeClr val="dk1"/>
                        </a:solidFill>
                        <a:latin typeface="Aptos" panose="020B0004020202020204" pitchFamily="34" charset="0"/>
                        <a:ea typeface="+mn-ea"/>
                        <a:cs typeface="+mn-cs"/>
                      </a:defRPr>
                    </a:pPr>
                    <a:fld id="{74B42FA3-3C0B-48CC-955F-7251AC0A68CE}" type="CATEGORYNAME">
                      <a:rPr lang="en-US" sz="1800"/>
                      <a:pPr algn="r">
                        <a:defRPr sz="1800"/>
                      </a:pPr>
                      <a:t>[NOMBRE DE CATEGORÍA]</a:t>
                    </a:fld>
                    <a:r>
                      <a:rPr lang="en-US" sz="1800"/>
                      <a:t>; </a:t>
                    </a:r>
                    <a:fld id="{E3D96E6D-A760-4FA7-8D2A-045D47F32D26}" type="VALUE">
                      <a:rPr lang="en-US" sz="1800"/>
                      <a:pPr algn="r">
                        <a:defRPr sz="1800"/>
                      </a:pPr>
                      <a:t>[VALOR]</a:t>
                    </a:fld>
                    <a:r>
                      <a:rPr lang="en-US" sz="1800"/>
                      <a:t>; (</a:t>
                    </a:r>
                    <a:fld id="{8783F25A-3165-4D9B-A3B9-A82BF3BF0484}" type="PERCENTAGE">
                      <a:rPr lang="en-US" sz="1800"/>
                      <a:pPr algn="r">
                        <a:defRPr sz="1800"/>
                      </a:pPr>
                      <a:t>[PORCENTAJE]</a:t>
                    </a:fld>
                    <a:r>
                      <a:rPr lang="en-US" sz="1800"/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800" b="0" i="0" u="none" strike="noStrike" kern="1200" baseline="0">
                      <a:solidFill>
                        <a:schemeClr val="dk1"/>
                      </a:solidFill>
                      <a:latin typeface="Aptos" panose="020B0004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757233560215213"/>
                      <c:h val="0.398064684236013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01F-4627-BC94-036BB65CBBC8}"/>
                </c:ext>
              </c:extLst>
            </c:dLbl>
            <c:dLbl>
              <c:idx val="1"/>
              <c:layout>
                <c:manualLayout>
                  <c:x val="-0.22767197598352079"/>
                  <c:y val="4.3086006246113501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1800" b="0" i="0" u="none" strike="noStrike" kern="1200" baseline="0">
                        <a:solidFill>
                          <a:schemeClr val="tx1"/>
                        </a:solidFill>
                        <a:latin typeface="Aptos" panose="020B0004020202020204" pitchFamily="34" charset="0"/>
                        <a:ea typeface="+mn-ea"/>
                        <a:cs typeface="+mn-cs"/>
                      </a:defRPr>
                    </a:pPr>
                    <a:fld id="{B4BC6C89-6460-400A-92A2-21F9C53566FC}" type="CATEGORYNAME">
                      <a:rPr lang="en-US" sz="1800"/>
                      <a:pPr algn="l">
                        <a:defRPr sz="1800"/>
                      </a:pPr>
                      <a:t>[NOMBRE DE CATEGORÍA]</a:t>
                    </a:fld>
                    <a:r>
                      <a:rPr lang="en-US" sz="1800"/>
                      <a:t>; </a:t>
                    </a:r>
                    <a:fld id="{0647DE5C-0C1A-4813-BBF9-0B0ED5E09D65}" type="VALUE">
                      <a:rPr lang="en-US" sz="1800"/>
                      <a:pPr algn="l">
                        <a:defRPr sz="1800"/>
                      </a:pPr>
                      <a:t>[VALOR]</a:t>
                    </a:fld>
                    <a:r>
                      <a:rPr lang="en-US" sz="1800"/>
                      <a:t>; (</a:t>
                    </a:r>
                    <a:fld id="{E49AF82C-17E6-4DEE-A3B2-651C65834E61}" type="PERCENTAGE">
                      <a:rPr lang="en-US" sz="1800"/>
                      <a:pPr algn="l">
                        <a:defRPr sz="1800"/>
                      </a:pPr>
                      <a:t>[PORCENTAJE]</a:t>
                    </a:fld>
                    <a:r>
                      <a:rPr lang="en-US" sz="1800"/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800" b="0" i="0" u="none" strike="noStrike" kern="1200" baseline="0">
                      <a:solidFill>
                        <a:schemeClr val="tx1"/>
                      </a:solidFill>
                      <a:latin typeface="Aptos" panose="020B0004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3158384450596"/>
                      <c:h val="0.428904554248083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1F-4627-BC94-036BB65CBBC8}"/>
                </c:ext>
              </c:extLst>
            </c:dLbl>
            <c:dLbl>
              <c:idx val="2"/>
              <c:layout>
                <c:manualLayout>
                  <c:x val="-0.16600773914785941"/>
                  <c:y val="-8.52118406616410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F-4627-BC94-036BB65CBBC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Financiera!$B$20:$B$21</c:f>
              <c:strCache>
                <c:ptCount val="2"/>
                <c:pt idx="0">
                  <c:v>Ejecución financiera acumulada</c:v>
                </c:pt>
                <c:pt idx="1">
                  <c:v>Presupuesto pendiente de ejecución</c:v>
                </c:pt>
              </c:strCache>
            </c:strRef>
          </c:cat>
          <c:val>
            <c:numRef>
              <c:f>Financiera!$C$20:$C$21</c:f>
              <c:numCache>
                <c:formatCode>#,##0</c:formatCode>
                <c:ptCount val="2"/>
                <c:pt idx="0">
                  <c:v>935194.02</c:v>
                </c:pt>
                <c:pt idx="1">
                  <c:v>10994805.98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1F-4627-BC94-036BB65CB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Ejecución de actividades según Productos</a:t>
            </a:r>
            <a:endParaRPr lang="es-E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47006302700231017"/>
          <c:y val="0.13301947912272352"/>
          <c:w val="0.47290086299560824"/>
          <c:h val="0.713937425637805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Tecnica!$C$9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Tecnica!$C$10:$C$23</c:f>
              <c:numCache>
                <c:formatCode>0.0%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0.05</c:v>
                </c:pt>
                <c:pt idx="8">
                  <c:v>0.18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0.03</c:v>
                </c:pt>
                <c:pt idx="1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3-4C79-B94C-19D13C12D9B0}"/>
            </c:ext>
          </c:extLst>
        </c:ser>
        <c:ser>
          <c:idx val="1"/>
          <c:order val="1"/>
          <c:tx>
            <c:strRef>
              <c:f>Tecnica!$D$9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Tecnica!$D$10:$D$23</c:f>
              <c:numCache>
                <c:formatCode>0.0%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0.97</c:v>
                </c:pt>
                <c:pt idx="3">
                  <c:v>1</c:v>
                </c:pt>
                <c:pt idx="4">
                  <c:v>1</c:v>
                </c:pt>
                <c:pt idx="5">
                  <c:v>0.96</c:v>
                </c:pt>
                <c:pt idx="6">
                  <c:v>1</c:v>
                </c:pt>
                <c:pt idx="7">
                  <c:v>0.95</c:v>
                </c:pt>
                <c:pt idx="8">
                  <c:v>0.82000000000000006</c:v>
                </c:pt>
                <c:pt idx="9">
                  <c:v>1</c:v>
                </c:pt>
                <c:pt idx="10">
                  <c:v>0.97</c:v>
                </c:pt>
                <c:pt idx="11">
                  <c:v>0.94</c:v>
                </c:pt>
                <c:pt idx="12">
                  <c:v>0.97</c:v>
                </c:pt>
                <c:pt idx="1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3-4C79-B94C-19D13C12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0495"/>
        <c:axId val="522940479"/>
      </c:barChart>
      <c:catAx>
        <c:axId val="522930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22940479"/>
        <c:crosses val="autoZero"/>
        <c:auto val="1"/>
        <c:lblAlgn val="ctr"/>
        <c:lblOffset val="100"/>
        <c:noMultiLvlLbl val="0"/>
      </c:catAx>
      <c:valAx>
        <c:axId val="5229404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22930495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01908725162005"/>
          <c:y val="0.93020383837528542"/>
          <c:w val="0.3379618254967599"/>
          <c:h val="5.3252002071276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de avance Físico-financiero - Diciembre 2024.xlsx]TDActividades!TablaDinámica1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200" b="1"/>
              <a:t>Estatus de la ejecucíon de actividades</a:t>
            </a:r>
            <a:endParaRPr lang="es-ES" sz="1200" b="1"/>
          </a:p>
        </c:rich>
      </c:tx>
      <c:layout>
        <c:manualLayout>
          <c:xMode val="edge"/>
          <c:yMode val="edge"/>
          <c:x val="0.1818471128608924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228543307086614"/>
              <c:y val="-0.15788167104111986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5.5807305336832896E-2"/>
              <c:y val="-0.1111111111111111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9.9583114610673665E-2"/>
              <c:y val="-4.6328740157480314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8.6410761154855645E-2"/>
              <c:y val="-0.14951516477107027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0.36521128608923886"/>
              <c:y val="0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5.5807305336832896E-2"/>
              <c:y val="-0.11111111111111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2375"/>
              <c:y val="-7.6820866141732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7272965879265091E-2"/>
              <c:y val="-0.1072222222222221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3.650437445319335E-2"/>
              <c:y val="-5.142898804316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1.0550306211723535E-2"/>
              <c:y val="-8.21875911344415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2803587051618452E-2"/>
              <c:y val="0.103592884222805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073507217847768"/>
              <c:y val="-1.8948673082531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6805555555555555"/>
          <c:y val="0.2986111111111111"/>
          <c:w val="0.41666666666666674"/>
          <c:h val="0.69444444444444453"/>
        </c:manualLayout>
      </c:layout>
      <c:pieChart>
        <c:varyColors val="1"/>
        <c:ser>
          <c:idx val="0"/>
          <c:order val="0"/>
          <c:tx>
            <c:strRef>
              <c:f>TDActividades!$B$2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3B-4E20-AA36-DCA9B2D5F0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3B-4E20-AA36-DCA9B2D5F0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3B-4E20-AA36-DCA9B2D5F0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3B-4E20-AA36-DCA9B2D5F0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3B-4E20-AA36-DCA9B2D5F0C5}"/>
              </c:ext>
            </c:extLst>
          </c:dPt>
          <c:dLbls>
            <c:dLbl>
              <c:idx val="0"/>
              <c:layout>
                <c:manualLayout>
                  <c:x val="2.7272965879265091E-2"/>
                  <c:y val="-0.10722222222222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B-4E20-AA36-DCA9B2D5F0C5}"/>
                </c:ext>
              </c:extLst>
            </c:dLbl>
            <c:dLbl>
              <c:idx val="1"/>
              <c:layout>
                <c:manualLayout>
                  <c:x val="-3.650437445319335E-2"/>
                  <c:y val="-5.14289880431617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B-4E20-AA36-DCA9B2D5F0C5}"/>
                </c:ext>
              </c:extLst>
            </c:dLbl>
            <c:dLbl>
              <c:idx val="2"/>
              <c:layout>
                <c:manualLayout>
                  <c:x val="0.12375"/>
                  <c:y val="-7.682086614173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B-4E20-AA36-DCA9B2D5F0C5}"/>
                </c:ext>
              </c:extLst>
            </c:dLbl>
            <c:dLbl>
              <c:idx val="3"/>
              <c:layout>
                <c:manualLayout>
                  <c:x val="0.1073507217847768"/>
                  <c:y val="-1.894867308253135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3B-4E20-AA36-DCA9B2D5F0C5}"/>
                </c:ext>
              </c:extLst>
            </c:dLbl>
            <c:dLbl>
              <c:idx val="4"/>
              <c:layout>
                <c:manualLayout>
                  <c:x val="9.2803587051618452E-2"/>
                  <c:y val="0.103592884222805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3B-4E20-AA36-DCA9B2D5F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TDActividades!$A$3:$A$8</c:f>
              <c:strCache>
                <c:ptCount val="5"/>
                <c:pt idx="0">
                  <c:v>En la fecha prevista</c:v>
                </c:pt>
                <c:pt idx="1">
                  <c:v>En proceso</c:v>
                </c:pt>
                <c:pt idx="2">
                  <c:v>Ganancia temprana</c:v>
                </c:pt>
                <c:pt idx="3">
                  <c:v>Rezagada</c:v>
                </c:pt>
                <c:pt idx="4">
                  <c:v>Completada</c:v>
                </c:pt>
              </c:strCache>
            </c:strRef>
          </c:cat>
          <c:val>
            <c:numRef>
              <c:f>TDActividades!$B$3:$B$8</c:f>
              <c:numCache>
                <c:formatCode>General</c:formatCode>
                <c:ptCount val="5"/>
                <c:pt idx="0">
                  <c:v>35</c:v>
                </c:pt>
                <c:pt idx="1">
                  <c:v>20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E20-AA36-DCA9B2D5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Estatus de la ejecucíon de tareas</a:t>
            </a:r>
          </a:p>
        </c:rich>
      </c:tx>
      <c:layout>
        <c:manualLayout>
          <c:xMode val="edge"/>
          <c:yMode val="edge"/>
          <c:x val="0.17276224196279413"/>
          <c:y val="1.851613094806277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836948192128881"/>
          <c:y val="0.13949156944695559"/>
          <c:w val="0.3988320487741342"/>
          <c:h val="0.859789737041621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1-865B-43F1-AECA-A1B2E796C50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65B-43F1-AECA-A1B2E796C508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865B-43F1-AECA-A1B2E796C508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65B-43F1-AECA-A1B2E796C508}"/>
              </c:ext>
            </c:extLst>
          </c:dPt>
          <c:dLbls>
            <c:dLbl>
              <c:idx val="0"/>
              <c:layout>
                <c:manualLayout>
                  <c:x val="-0.15369181501620274"/>
                  <c:y val="-4.9963377596896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2922668010467"/>
                      <c:h val="0.19817470265366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65B-43F1-AECA-A1B2E796C508}"/>
                </c:ext>
              </c:extLst>
            </c:dLbl>
            <c:dLbl>
              <c:idx val="1"/>
              <c:layout>
                <c:manualLayout>
                  <c:x val="-0.10588806359338929"/>
                  <c:y val="2.4008911102215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6887318718487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5B-43F1-AECA-A1B2E796C508}"/>
                </c:ext>
              </c:extLst>
            </c:dLbl>
            <c:dLbl>
              <c:idx val="2"/>
              <c:layout>
                <c:manualLayout>
                  <c:x val="-0.11511168876956576"/>
                  <c:y val="4.8856552474859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02694179634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5B-43F1-AECA-A1B2E796C508}"/>
                </c:ext>
              </c:extLst>
            </c:dLbl>
            <c:dLbl>
              <c:idx val="3"/>
              <c:layout>
                <c:manualLayout>
                  <c:x val="0.14388693941479233"/>
                  <c:y val="2.233418254416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38714484467698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5B-43F1-AECA-A1B2E796C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Tecnica!#REF!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Tecnica!#REF!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65B-43F1-AECA-A1B2E796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2"/>
      </c:pieChart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400" b="1">
                <a:solidFill>
                  <a:sysClr val="windowText" lastClr="000000"/>
                </a:solidFill>
              </a:rPr>
              <a:t>Ejecución de actividades según Subcomponente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46637238509984513"/>
          <c:y val="0.1566929025229003"/>
          <c:w val="0.50170039164899638"/>
          <c:h val="0.62513325177585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Tecnica!$C$2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Tecnica!$C$3:$C$6</c:f>
              <c:numCache>
                <c:formatCode>0.0%</c:formatCode>
                <c:ptCount val="4"/>
                <c:pt idx="0">
                  <c:v>0.13375000000000001</c:v>
                </c:pt>
                <c:pt idx="1">
                  <c:v>0.16</c:v>
                </c:pt>
                <c:pt idx="2">
                  <c:v>8.2352941176470601E-2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F-4FAC-BC9E-A6083A2E29D3}"/>
            </c:ext>
          </c:extLst>
        </c:ser>
        <c:ser>
          <c:idx val="1"/>
          <c:order val="1"/>
          <c:tx>
            <c:strRef>
              <c:f>Tecnica!$D$2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Tecnica!$D$3:$D$6</c:f>
              <c:numCache>
                <c:formatCode>0.0%</c:formatCode>
                <c:ptCount val="4"/>
                <c:pt idx="0">
                  <c:v>0.86624999999999996</c:v>
                </c:pt>
                <c:pt idx="1">
                  <c:v>0.84</c:v>
                </c:pt>
                <c:pt idx="2">
                  <c:v>0.91764705882352937</c:v>
                </c:pt>
                <c:pt idx="3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F-4FAC-BC9E-A6083A2E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7567"/>
        <c:axId val="522938815"/>
      </c:barChart>
      <c:catAx>
        <c:axId val="52293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522938815"/>
        <c:crosses val="autoZero"/>
        <c:auto val="1"/>
        <c:lblAlgn val="ctr"/>
        <c:lblOffset val="100"/>
        <c:noMultiLvlLbl val="0"/>
      </c:catAx>
      <c:valAx>
        <c:axId val="5229388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52293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Ejecución de actividades según Productos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47006302700231017"/>
          <c:y val="7.7812590910762841E-2"/>
          <c:w val="0.47290086299560824"/>
          <c:h val="0.84577911853195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Tecnica!$C$9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Tecnica!$C$10:$C$23</c:f>
              <c:numCache>
                <c:formatCode>0.0%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0.05</c:v>
                </c:pt>
                <c:pt idx="8">
                  <c:v>0.18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0.03</c:v>
                </c:pt>
                <c:pt idx="1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E-47C2-9399-4AEF66D300BE}"/>
            </c:ext>
          </c:extLst>
        </c:ser>
        <c:ser>
          <c:idx val="1"/>
          <c:order val="1"/>
          <c:tx>
            <c:strRef>
              <c:f>Tecnica!$D$9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Tecnica!$D$10:$D$23</c:f>
              <c:numCache>
                <c:formatCode>0.0%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0.97</c:v>
                </c:pt>
                <c:pt idx="3">
                  <c:v>1</c:v>
                </c:pt>
                <c:pt idx="4">
                  <c:v>1</c:v>
                </c:pt>
                <c:pt idx="5">
                  <c:v>0.96</c:v>
                </c:pt>
                <c:pt idx="6">
                  <c:v>1</c:v>
                </c:pt>
                <c:pt idx="7">
                  <c:v>0.95</c:v>
                </c:pt>
                <c:pt idx="8">
                  <c:v>0.82000000000000006</c:v>
                </c:pt>
                <c:pt idx="9">
                  <c:v>1</c:v>
                </c:pt>
                <c:pt idx="10">
                  <c:v>0.97</c:v>
                </c:pt>
                <c:pt idx="11">
                  <c:v>0.94</c:v>
                </c:pt>
                <c:pt idx="12">
                  <c:v>0.97</c:v>
                </c:pt>
                <c:pt idx="1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E-47C2-9399-4AEF66D3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0495"/>
        <c:axId val="522940479"/>
      </c:barChart>
      <c:catAx>
        <c:axId val="522930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522940479"/>
        <c:crosses val="autoZero"/>
        <c:auto val="1"/>
        <c:lblAlgn val="ctr"/>
        <c:lblOffset val="100"/>
        <c:noMultiLvlLbl val="0"/>
      </c:catAx>
      <c:valAx>
        <c:axId val="52294047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22930495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2237961158397"/>
          <c:y val="0.93660300883644787"/>
          <c:w val="0.50852291739859246"/>
          <c:h val="5.3252002071276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800" b="1"/>
              <a:t>Ejecución</a:t>
            </a:r>
            <a:r>
              <a:rPr lang="es-ES" sz="1800" b="1" baseline="0"/>
              <a:t> Financiera Vs. Valor pendiente del Proyecto (US$)</a:t>
            </a:r>
          </a:p>
          <a:p>
            <a:pPr>
              <a:defRPr sz="1800" b="1"/>
            </a:pPr>
            <a:endParaRPr lang="es-ES" sz="1800" b="1" baseline="0"/>
          </a:p>
          <a:p>
            <a:pPr>
              <a:defRPr sz="1800" b="1"/>
            </a:pPr>
            <a:r>
              <a:rPr lang="es-ES" sz="1800" b="1" baseline="0"/>
              <a:t>Presupuesto total (US$) = </a:t>
            </a:r>
            <a:endParaRPr lang="es-E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624135938962926E-2"/>
          <c:y val="0.37536313609439081"/>
          <c:w val="0.93675172812207419"/>
          <c:h val="0.428504095042908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Financiera!$B$20</c:f>
              <c:strCache>
                <c:ptCount val="1"/>
                <c:pt idx="0">
                  <c:v>Ejecución financiera acumulada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293949992522063E-2"/>
                  <c:y val="-9.38064756993868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E-417F-891B-8611F6B46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Financiera!$C$20</c:f>
              <c:numCache>
                <c:formatCode>#,##0</c:formatCode>
                <c:ptCount val="1"/>
                <c:pt idx="0">
                  <c:v>935194.02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E-417F-891B-8611F6B466ED}"/>
            </c:ext>
          </c:extLst>
        </c:ser>
        <c:ser>
          <c:idx val="1"/>
          <c:order val="1"/>
          <c:tx>
            <c:strRef>
              <c:f>Financiera!$B$21</c:f>
              <c:strCache>
                <c:ptCount val="1"/>
                <c:pt idx="0">
                  <c:v>Presupuesto pendiente de ejecución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6161535725448171"/>
                  <c:y val="2.1298203554857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23784006317025"/>
                      <c:h val="0.293892343516423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6E-417F-891B-8611F6B46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Financiera!$C$21</c:f>
              <c:numCache>
                <c:formatCode>#,##0</c:formatCode>
                <c:ptCount val="1"/>
                <c:pt idx="0">
                  <c:v>10994805.98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E-417F-891B-8611F6B4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0840671"/>
        <c:axId val="590824031"/>
      </c:barChart>
      <c:catAx>
        <c:axId val="5908406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0824031"/>
        <c:crosses val="autoZero"/>
        <c:auto val="1"/>
        <c:lblAlgn val="ctr"/>
        <c:lblOffset val="100"/>
        <c:noMultiLvlLbl val="0"/>
      </c:catAx>
      <c:valAx>
        <c:axId val="59082403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9084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[Reporte de avance Físico-financiero - Diciembre 2024.xlsx]Reporte de avance!TablaDinámica2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600" b="1"/>
              <a:t>Estatus de la ejecución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0011489612497044"/>
              <c:y val="3.70792721690499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3333874828027998"/>
              <c:y val="-3.7754912214400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3524780169209576E-3"/>
              <c:y val="1.2670539603854613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7785622363286666"/>
              <c:y val="0.140050404456319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524847600623872"/>
                  <c:h val="0.16215141368066724"/>
                </c:manualLayout>
              </c15:layout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2556136652827161"/>
              <c:y val="4.6470851899693531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3516465087603919"/>
              <c:y val="-8.40933826092816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709987993705234"/>
                  <c:h val="0.16721779851937787"/>
                </c:manualLayout>
              </c15:layout>
            </c:ext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0011489612497044"/>
              <c:y val="3.70792721690499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3333874828027998"/>
              <c:y val="-3.7754912214400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3524780169209576E-3"/>
              <c:y val="1.2670539603854613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3516465087603919"/>
              <c:y val="-8.40933826092816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709987993705234"/>
                  <c:h val="0.16721779851937787"/>
                </c:manualLayout>
              </c15:layout>
            </c:ext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2556136652827161"/>
              <c:y val="4.6470851899693531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7785622363286666"/>
              <c:y val="0.140050404456319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524847600623872"/>
                  <c:h val="0.16215141368066724"/>
                </c:manualLayout>
              </c15:layout>
            </c:ext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tint val="4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2939460247994168E-3"/>
              <c:y val="-1.796275924962251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tint val="62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0177688186201513E-2"/>
              <c:y val="1.42402944011522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7684164156878893"/>
                  <c:h val="0.15157041028354701"/>
                </c:manualLayout>
              </c15:layout>
            </c:ext>
          </c:extLst>
        </c:dLbl>
      </c:pivotFmt>
      <c:pivotFmt>
        <c:idx val="17"/>
        <c:spPr>
          <a:solidFill>
            <a:schemeClr val="accent1">
              <a:shade val="92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5195803670007938"/>
              <c:y val="-0.155406479299772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tint val="93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0627047371233783E-3"/>
              <c:y val="-2.195399071034547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6965442404455219"/>
                  <c:h val="0.16721778807684917"/>
                </c:manualLayout>
              </c15:layout>
            </c:ext>
          </c:extLst>
        </c:dLbl>
      </c:pivotFmt>
      <c:pivotFmt>
        <c:idx val="19"/>
        <c:spPr>
          <a:solidFill>
            <a:schemeClr val="accent1">
              <a:shade val="61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4810588830526668"/>
              <c:y val="-6.69842399064919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shade val="40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451908807781652"/>
              <c:y val="0.3031721094723775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0667830824451613"/>
                  <c:h val="0.10730730924593553"/>
                </c:manualLayout>
              </c15:layout>
            </c:ext>
          </c:extLst>
        </c:dLbl>
      </c:pivotFmt>
      <c:pivotFmt>
        <c:idx val="21"/>
        <c:spPr>
          <a:solidFill>
            <a:schemeClr val="accent1">
              <a:shade val="7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4189022494670335E-2"/>
              <c:y val="-1.953994296807725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76219287752273"/>
                  <c:h val="0.15561498323508219"/>
                </c:manualLayout>
              </c15:layout>
            </c:ext>
          </c:extLst>
        </c:dLbl>
      </c:pivotFmt>
      <c:pivotFmt>
        <c:idx val="22"/>
        <c:dLbl>
          <c:idx val="0"/>
          <c:layout>
            <c:manualLayout>
              <c:x val="0.23708690344032304"/>
              <c:y val="6.979216034876750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5847660036428421"/>
                  <c:h val="8.9839356752396252E-2"/>
                </c:manualLayout>
              </c15:layout>
            </c:ext>
          </c:extLst>
        </c:dLbl>
      </c:pivotFmt>
      <c:pivotFmt>
        <c:idx val="23"/>
        <c:spPr>
          <a:solidFill>
            <a:schemeClr val="accent1">
              <a:shade val="45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7136735153148925"/>
              <c:y val="0.2917273232286635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tint val="77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>
              <a:tint val="83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5315428125110121"/>
              <c:y val="-0.2029876665149593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7036576775542126"/>
                  <c:h val="0.1395996360458106"/>
                </c:manualLayout>
              </c15:layout>
            </c:ext>
          </c:extLst>
        </c:dLbl>
      </c:pivotFmt>
      <c:pivotFmt>
        <c:idx val="26"/>
        <c:spPr>
          <a:solidFill>
            <a:schemeClr val="accent1">
              <a:shade val="73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8371820797239381"/>
              <c:y val="7.221918481972101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tint val="95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5148537576623384"/>
              <c:y val="-0.162797455022656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0080473236619417"/>
                  <c:h val="8.9014558526222254E-2"/>
                </c:manualLayout>
              </c15:layout>
            </c:ext>
          </c:extLst>
        </c:dLbl>
      </c:pivotFmt>
      <c:pivotFmt>
        <c:idx val="28"/>
        <c:spPr>
          <a:solidFill>
            <a:schemeClr val="accent1">
              <a:shade val="62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427127414224312"/>
              <c:y val="0.1937945134996074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244460911026849"/>
                  <c:h val="0.10420633680878565"/>
                </c:manualLayout>
              </c15:layout>
            </c:ext>
          </c:extLst>
        </c:dLbl>
      </c:pivotFmt>
      <c:pivotFmt>
        <c:idx val="29"/>
        <c:spPr>
          <a:solidFill>
            <a:schemeClr val="accent1">
              <a:shade val="83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3237211254702376"/>
              <c:y val="0.1100525031490178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 algn="r"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112026102801126"/>
                  <c:h val="0.12754215526146737"/>
                </c:manualLayout>
              </c15:layout>
            </c:ext>
          </c:extLst>
        </c:dLbl>
      </c:pivotFmt>
      <c:pivotFmt>
        <c:idx val="30"/>
        <c:dLbl>
          <c:idx val="0"/>
          <c:layout>
            <c:manualLayout>
              <c:x val="0.35674897493723534"/>
              <c:y val="-0.1208373862529359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shade val="88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6688388899795227"/>
              <c:y val="-0.1487229369266903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shade val="65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8309975149509934"/>
              <c:y val="6.041869312646792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246835161744869E-2"/>
          <c:y val="0.11415294231406528"/>
          <c:w val="0.62601029747795134"/>
          <c:h val="0.74314038972999408"/>
        </c:manualLayout>
      </c:layout>
      <c:doughnutChart>
        <c:varyColors val="1"/>
        <c:ser>
          <c:idx val="0"/>
          <c:order val="0"/>
          <c:tx>
            <c:strRef>
              <c:f>'Reporte de avance'!$L$11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98-4480-9D63-91836A18E765}"/>
              </c:ext>
            </c:extLst>
          </c:dPt>
          <c:dPt>
            <c:idx val="1"/>
            <c:bubble3D val="0"/>
            <c:spPr>
              <a:solidFill>
                <a:schemeClr val="accent1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98-4480-9D63-91836A18E765}"/>
              </c:ext>
            </c:extLst>
          </c:dPt>
          <c:dPt>
            <c:idx val="2"/>
            <c:bubble3D val="0"/>
            <c:spPr>
              <a:solidFill>
                <a:schemeClr val="accent1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98-4480-9D63-91836A18E765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98-4480-9D63-91836A18E765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98-4480-9D63-91836A18E765}"/>
              </c:ext>
            </c:extLst>
          </c:dPt>
          <c:dPt>
            <c:idx val="5"/>
            <c:bubble3D val="0"/>
            <c:spPr>
              <a:solidFill>
                <a:schemeClr val="accent1">
                  <a:tint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98-4480-9D63-91836A18E765}"/>
              </c:ext>
            </c:extLst>
          </c:dPt>
          <c:dPt>
            <c:idx val="6"/>
            <c:bubble3D val="0"/>
            <c:spPr>
              <a:solidFill>
                <a:schemeClr val="accent1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946-4254-A75B-978E54E743F6}"/>
              </c:ext>
            </c:extLst>
          </c:dPt>
          <c:dPt>
            <c:idx val="7"/>
            <c:bubble3D val="0"/>
            <c:spPr>
              <a:solidFill>
                <a:schemeClr val="accent1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A86-474D-96F6-12F389B06B0C}"/>
              </c:ext>
            </c:extLst>
          </c:dPt>
          <c:dPt>
            <c:idx val="8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1D0-4EF4-903F-EFD27845D702}"/>
              </c:ext>
            </c:extLst>
          </c:dPt>
          <c:dPt>
            <c:idx val="9"/>
            <c:bubble3D val="0"/>
            <c:spPr>
              <a:solidFill>
                <a:schemeClr val="accent1">
                  <a:shade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1D0-4EF4-903F-EFD27845D702}"/>
              </c:ext>
            </c:extLst>
          </c:dPt>
          <c:dPt>
            <c:idx val="10"/>
            <c:bubble3D val="0"/>
            <c:spPr>
              <a:solidFill>
                <a:schemeClr val="accent1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1D0-4EF4-903F-EFD27845D702}"/>
              </c:ext>
            </c:extLst>
          </c:dPt>
          <c:dPt>
            <c:idx val="11"/>
            <c:bubble3D val="0"/>
            <c:spPr>
              <a:solidFill>
                <a:schemeClr val="accent1">
                  <a:shade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1D0-4EF4-903F-EFD27845D702}"/>
              </c:ext>
            </c:extLst>
          </c:dPt>
          <c:dLbls>
            <c:dLbl>
              <c:idx val="0"/>
              <c:layout>
                <c:manualLayout>
                  <c:x val="-1.0177688186201513E-2"/>
                  <c:y val="1.4240294401152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84164156878893"/>
                      <c:h val="0.15157041028354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98-4480-9D63-91836A18E765}"/>
                </c:ext>
              </c:extLst>
            </c:dLbl>
            <c:dLbl>
              <c:idx val="1"/>
              <c:layout>
                <c:manualLayout>
                  <c:x val="7.2939460247994168E-3"/>
                  <c:y val="-1.79627592496225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8-4480-9D63-91836A18E765}"/>
                </c:ext>
              </c:extLst>
            </c:dLbl>
            <c:dLbl>
              <c:idx val="2"/>
              <c:layout>
                <c:manualLayout>
                  <c:x val="7.0627047371233783E-3"/>
                  <c:y val="-2.19539907103454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65442404455219"/>
                      <c:h val="0.167217788076849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298-4480-9D63-91836A18E765}"/>
                </c:ext>
              </c:extLst>
            </c:dLbl>
            <c:dLbl>
              <c:idx val="3"/>
              <c:layout>
                <c:manualLayout>
                  <c:x val="-1.4189022494670335E-2"/>
                  <c:y val="-1.95399429680772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219287752273"/>
                      <c:h val="0.155614983235082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298-4480-9D63-91836A18E765}"/>
                </c:ext>
              </c:extLst>
            </c:dLbl>
            <c:dLbl>
              <c:idx val="4"/>
              <c:layout>
                <c:manualLayout>
                  <c:x val="0.35315428125110121"/>
                  <c:y val="-0.202987666514959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6576775542126"/>
                      <c:h val="0.13959963604581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298-4480-9D63-91836A18E765}"/>
                </c:ext>
              </c:extLst>
            </c:dLbl>
            <c:dLbl>
              <c:idx val="5"/>
              <c:layout>
                <c:manualLayout>
                  <c:x val="0.35148537576623384"/>
                  <c:y val="-0.162797455022656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80473236619417"/>
                      <c:h val="8.90145585262222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298-4480-9D63-91836A18E765}"/>
                </c:ext>
              </c:extLst>
            </c:dLbl>
            <c:dLbl>
              <c:idx val="6"/>
              <c:layout>
                <c:manualLayout>
                  <c:x val="0.36688388899795227"/>
                  <c:y val="-0.14872293692669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46-4254-A75B-978E54E743F6}"/>
                </c:ext>
              </c:extLst>
            </c:dLbl>
            <c:dLbl>
              <c:idx val="7"/>
              <c:layout>
                <c:manualLayout>
                  <c:x val="0.34810588830526668"/>
                  <c:y val="-6.698423990649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86-474D-96F6-12F389B06B0C}"/>
                </c:ext>
              </c:extLst>
            </c:dLbl>
            <c:dLbl>
              <c:idx val="8"/>
              <c:layout>
                <c:manualLayout>
                  <c:x val="0.38309975149509934"/>
                  <c:y val="6.04186931264679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D0-4EF4-903F-EFD27845D702}"/>
                </c:ext>
              </c:extLst>
            </c:dLbl>
            <c:dLbl>
              <c:idx val="9"/>
              <c:layout>
                <c:manualLayout>
                  <c:x val="0.427127414224312"/>
                  <c:y val="0.193794513499607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4460911026849"/>
                      <c:h val="0.104206336808785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1D0-4EF4-903F-EFD27845D702}"/>
                </c:ext>
              </c:extLst>
            </c:dLbl>
            <c:dLbl>
              <c:idx val="10"/>
              <c:layout>
                <c:manualLayout>
                  <c:x val="0.37136735153148925"/>
                  <c:y val="0.291727323228663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D0-4EF4-903F-EFD27845D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'Reporte de avance'!$K$12:$K$23</c:f>
              <c:strCache>
                <c:ptCount val="11"/>
                <c:pt idx="0">
                  <c:v>En ejecución </c:v>
                </c:pt>
                <c:pt idx="1">
                  <c:v>Tarea futura</c:v>
                </c:pt>
                <c:pt idx="2">
                  <c:v>Ganancia temprana</c:v>
                </c:pt>
                <c:pt idx="3">
                  <c:v>Etapa previa</c:v>
                </c:pt>
                <c:pt idx="4">
                  <c:v>En evaluación para contratación</c:v>
                </c:pt>
                <c:pt idx="5">
                  <c:v>Lista Corta</c:v>
                </c:pt>
                <c:pt idx="6">
                  <c:v>Publicada</c:v>
                </c:pt>
                <c:pt idx="7">
                  <c:v>Completada</c:v>
                </c:pt>
                <c:pt idx="8">
                  <c:v>En negociación</c:v>
                </c:pt>
                <c:pt idx="9">
                  <c:v>Desierto</c:v>
                </c:pt>
                <c:pt idx="10">
                  <c:v>Pospuesta</c:v>
                </c:pt>
              </c:strCache>
            </c:strRef>
          </c:cat>
          <c:val>
            <c:numRef>
              <c:f>'Reporte de avance'!$L$12:$L$23</c:f>
              <c:numCache>
                <c:formatCode>General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98-4480-9D63-91836A18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  <c:holeSize val="36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[Reporte de avance Físico-financiero - Diciembre 2024.xlsx]Reporte de avance!TablaDinámica3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s-ES" sz="1800" b="1"/>
              <a:t>Ejecución de actividades según Subcomponente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0.10489870689552386"/>
              <c:y val="-5.5266946877383302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0.10290958443206429"/>
              <c:y val="-2.7573623712808372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0.17107744603015743"/>
              <c:y val="-8.2817075899942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0.12308967060087492"/>
              <c:y val="-5.7049613712770193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49670953194483825"/>
          <c:y val="0.10070115287920785"/>
          <c:w val="0.50329046805516175"/>
          <c:h val="0.869881465006686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'Reporte de avance'!$K$30</c:f>
              <c:strCache>
                <c:ptCount val="1"/>
                <c:pt idx="0">
                  <c:v>Promedio de % avance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F8-4672-B50A-0FA7EB9E0C74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F8-4672-B50A-0FA7EB9E0C74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F8-4672-B50A-0FA7EB9E0C74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9F8-4672-B50A-0FA7EB9E0C74}"/>
              </c:ext>
            </c:extLst>
          </c:dPt>
          <c:dLbls>
            <c:dLbl>
              <c:idx val="0"/>
              <c:layout>
                <c:manualLayout>
                  <c:x val="0.12308967060087492"/>
                  <c:y val="-5.7049613712770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F8-4672-B50A-0FA7EB9E0C74}"/>
                </c:ext>
              </c:extLst>
            </c:dLbl>
            <c:dLbl>
              <c:idx val="1"/>
              <c:layout>
                <c:manualLayout>
                  <c:x val="0.17107744603015743"/>
                  <c:y val="-8.281707589994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F8-4672-B50A-0FA7EB9E0C74}"/>
                </c:ext>
              </c:extLst>
            </c:dLbl>
            <c:dLbl>
              <c:idx val="2"/>
              <c:layout>
                <c:manualLayout>
                  <c:x val="0.10290958443206429"/>
                  <c:y val="-2.7573623712808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F8-4672-B50A-0FA7EB9E0C74}"/>
                </c:ext>
              </c:extLst>
            </c:dLbl>
            <c:dLbl>
              <c:idx val="3"/>
              <c:layout>
                <c:manualLayout>
                  <c:x val="0.10489870689552386"/>
                  <c:y val="-5.5266946877383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F8-4672-B50A-0FA7EB9E0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'Reporte de avance'!$J$31:$J$35</c:f>
              <c:strCache>
                <c:ptCount val="4"/>
                <c:pt idx="0">
                  <c:v>Gestión, Auditoría y Evaluación</c:v>
                </c:pt>
                <c:pt idx="1">
                  <c:v>3. Subcomponente 2.3 Tecnologías digitales orientadas a la transparencia y control del buen uso de los recursos públicos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'Reporte de avance'!$K$31:$K$35</c:f>
              <c:numCache>
                <c:formatCode>0.0%</c:formatCode>
                <c:ptCount val="4"/>
                <c:pt idx="0">
                  <c:v>0.21124999999999999</c:v>
                </c:pt>
                <c:pt idx="1">
                  <c:v>0.39153846153846145</c:v>
                </c:pt>
                <c:pt idx="2">
                  <c:v>0.15082352941176466</c:v>
                </c:pt>
                <c:pt idx="3">
                  <c:v>0.17433333333333334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4-485E-8344-06F2D27780ED}"/>
            </c:ext>
          </c:extLst>
        </c:ser>
        <c:ser>
          <c:idx val="1"/>
          <c:order val="1"/>
          <c:tx>
            <c:strRef>
              <c:f>'Reporte de avance'!$L$30</c:f>
              <c:strCache>
                <c:ptCount val="1"/>
                <c:pt idx="0">
                  <c:v>Promedio de % pendiente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'Reporte de avance'!$J$31:$J$35</c:f>
              <c:strCache>
                <c:ptCount val="4"/>
                <c:pt idx="0">
                  <c:v>Gestión, Auditoría y Evaluación</c:v>
                </c:pt>
                <c:pt idx="1">
                  <c:v>3. Subcomponente 2.3 Tecnologías digitales orientadas a la transparencia y control del buen uso de los recursos públicos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'Reporte de avance'!$L$31:$L$35</c:f>
              <c:numCache>
                <c:formatCode>0.0%</c:formatCode>
                <c:ptCount val="4"/>
                <c:pt idx="0">
                  <c:v>0.78875000000000006</c:v>
                </c:pt>
                <c:pt idx="1">
                  <c:v>0.6084615384615385</c:v>
                </c:pt>
                <c:pt idx="2">
                  <c:v>0.84917647058823531</c:v>
                </c:pt>
                <c:pt idx="3">
                  <c:v>0.82566666666666677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8-4672-B50A-0FA7EB9E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20336"/>
        <c:axId val="42130416"/>
      </c:barChart>
      <c:catAx>
        <c:axId val="4212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s-DO"/>
          </a:p>
        </c:txPr>
        <c:crossAx val="42130416"/>
        <c:crosses val="autoZero"/>
        <c:auto val="1"/>
        <c:lblAlgn val="ctr"/>
        <c:lblOffset val="100"/>
        <c:noMultiLvlLbl val="0"/>
      </c:catAx>
      <c:valAx>
        <c:axId val="421304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212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ptos" panose="020B00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[Reporte de avance Físico-financiero - Diciembre 2024.xlsx]Reporte de avance!TablaDinámica4</c:name>
    <c:fmtId val="16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s-ES" sz="1800" b="1"/>
              <a:t>Ejecución de actividades según Productos</a:t>
            </a:r>
          </a:p>
        </c:rich>
      </c:tx>
      <c:layout>
        <c:manualLayout>
          <c:xMode val="edge"/>
          <c:yMode val="edge"/>
          <c:x val="0.26382103269313723"/>
          <c:y val="1.1056715736619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0.11875581415321972"/>
              <c:y val="-6.254822862431536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3.9296918249759949E-2"/>
              <c:y val="-2.630387751257692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5.538617729991846E-2"/>
              <c:y val="6.4222748130747114E-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3.6985334823303566E-2"/>
              <c:y val="-2.630387751257692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8.7623688945912562E-2"/>
              <c:y val="2.5921348977600233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8.5528586778889498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0.13510028126856644"/>
              <c:y val="-2.6547984196536526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002060"/>
          </a:solidFill>
          <a:ln>
            <a:noFill/>
          </a:ln>
          <a:effectLst/>
        </c:spPr>
        <c:dLbl>
          <c:idx val="0"/>
          <c:layout>
            <c:manualLayout>
              <c:x val="8.4425801611801701E-2"/>
              <c:y val="-3.945627435315480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49133863320821441"/>
          <c:y val="4.583741045999444E-2"/>
          <c:w val="0.48670134223820793"/>
          <c:h val="0.9396698202137356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'Reporte de avance'!$K$44</c:f>
              <c:strCache>
                <c:ptCount val="1"/>
                <c:pt idx="0">
                  <c:v>Promedio de % avance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64-4E10-85FA-39493683C94A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64-4E10-85FA-39493683C94A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664-4E10-85FA-39493683C94A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64-4E10-85FA-39493683C94A}"/>
              </c:ext>
            </c:extLst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64-4E10-85FA-39493683C94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64-4E10-85FA-39493683C94A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64-4E10-85FA-39493683C94A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64-4E10-85FA-39493683C94A}"/>
              </c:ext>
            </c:extLst>
          </c:dPt>
          <c:dLbls>
            <c:dLbl>
              <c:idx val="0"/>
              <c:layout>
                <c:manualLayout>
                  <c:x val="8.4425801611801701E-2"/>
                  <c:y val="-3.9456274353154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64-4E10-85FA-39493683C94A}"/>
                </c:ext>
              </c:extLst>
            </c:dLbl>
            <c:dLbl>
              <c:idx val="1"/>
              <c:layout>
                <c:manualLayout>
                  <c:x val="0.13510028126856644"/>
                  <c:y val="-2.654798419653652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4-4E10-85FA-39493683C94A}"/>
                </c:ext>
              </c:extLst>
            </c:dLbl>
            <c:dLbl>
              <c:idx val="2"/>
              <c:layout>
                <c:manualLayout>
                  <c:x val="8.55285867788894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64-4E10-85FA-39493683C94A}"/>
                </c:ext>
              </c:extLst>
            </c:dLbl>
            <c:dLbl>
              <c:idx val="3"/>
              <c:layout>
                <c:manualLayout>
                  <c:x val="8.7623688945912562E-2"/>
                  <c:y val="2.592134897760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4-4E10-85FA-39493683C94A}"/>
                </c:ext>
              </c:extLst>
            </c:dLbl>
            <c:dLbl>
              <c:idx val="4"/>
              <c:layout>
                <c:manualLayout>
                  <c:x val="3.6985334823303566E-2"/>
                  <c:y val="-2.630387751257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4-4E10-85FA-39493683C94A}"/>
                </c:ext>
              </c:extLst>
            </c:dLbl>
            <c:dLbl>
              <c:idx val="5"/>
              <c:layout>
                <c:manualLayout>
                  <c:x val="5.538617729991846E-2"/>
                  <c:y val="6.422274813074711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4-4E10-85FA-39493683C94A}"/>
                </c:ext>
              </c:extLst>
            </c:dLbl>
            <c:dLbl>
              <c:idx val="6"/>
              <c:layout>
                <c:manualLayout>
                  <c:x val="3.9296918249759949E-2"/>
                  <c:y val="-2.630387751257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4-4E10-85FA-39493683C94A}"/>
                </c:ext>
              </c:extLst>
            </c:dLbl>
            <c:dLbl>
              <c:idx val="7"/>
              <c:layout>
                <c:manualLayout>
                  <c:x val="0.11875581415321972"/>
                  <c:y val="-6.2548228624315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4-4E10-85FA-39493683C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'Reporte de avance'!$J$45:$J$53</c:f>
              <c:strCache>
                <c:ptCount val="8"/>
                <c:pt idx="0">
                  <c:v>Gestión del Programa</c:v>
                </c:pt>
                <c:pt idx="1">
                  <c:v>Producto 15. Herramientas digitales orientadas a la transparencia implementada.</c:v>
                </c:pt>
                <c:pt idx="2">
                  <c:v>Producto 14: Nuevo Modelo de Control Interno bajo estándares nacionales e internacionales</c:v>
                </c:pt>
                <c:pt idx="3">
                  <c:v>Producto 13: Auditores certificados con base en estándares nacionales e internacionales</c:v>
                </c:pt>
                <c:pt idx="4">
                  <c:v>Producto 12: Nuevo Modelo de Gestión del Talento Humano diseñado</c:v>
                </c:pt>
                <c:pt idx="5">
                  <c:v>Producto 11: Estrategia de gestión integral del cambio de control interno y transformación digital, desarrollada</c:v>
                </c:pt>
                <c:pt idx="6">
                  <c:v>Producto 10: Modelo de Control ex ante Diseñado, incluye Gestión de Riesgos</c:v>
                </c:pt>
                <c:pt idx="7">
                  <c:v>Producto 9: Nuevo Modelo de Gestión de la CGRD Diseñado</c:v>
                </c:pt>
              </c:strCache>
            </c:strRef>
          </c:cat>
          <c:val>
            <c:numRef>
              <c:f>'Reporte de avance'!$K$45:$K$53</c:f>
              <c:numCache>
                <c:formatCode>0.0%</c:formatCode>
                <c:ptCount val="8"/>
                <c:pt idx="0">
                  <c:v>0.21124999999999999</c:v>
                </c:pt>
                <c:pt idx="1">
                  <c:v>0.39153846153846145</c:v>
                </c:pt>
                <c:pt idx="2">
                  <c:v>0.20142857142857148</c:v>
                </c:pt>
                <c:pt idx="3">
                  <c:v>0.21000000000000002</c:v>
                </c:pt>
                <c:pt idx="4">
                  <c:v>2.0799999999999999E-2</c:v>
                </c:pt>
                <c:pt idx="5">
                  <c:v>0</c:v>
                </c:pt>
                <c:pt idx="6">
                  <c:v>0</c:v>
                </c:pt>
                <c:pt idx="7">
                  <c:v>0.34866666666666668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D-4271-BC04-BB540E64CE06}"/>
            </c:ext>
          </c:extLst>
        </c:ser>
        <c:ser>
          <c:idx val="1"/>
          <c:order val="1"/>
          <c:tx>
            <c:strRef>
              <c:f>'Reporte de avance'!$L$44</c:f>
              <c:strCache>
                <c:ptCount val="1"/>
                <c:pt idx="0">
                  <c:v>Promedio de % pendiente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'Reporte de avance'!$J$45:$J$53</c:f>
              <c:strCache>
                <c:ptCount val="8"/>
                <c:pt idx="0">
                  <c:v>Gestión del Programa</c:v>
                </c:pt>
                <c:pt idx="1">
                  <c:v>Producto 15. Herramientas digitales orientadas a la transparencia implementada.</c:v>
                </c:pt>
                <c:pt idx="2">
                  <c:v>Producto 14: Nuevo Modelo de Control Interno bajo estándares nacionales e internacionales</c:v>
                </c:pt>
                <c:pt idx="3">
                  <c:v>Producto 13: Auditores certificados con base en estándares nacionales e internacionales</c:v>
                </c:pt>
                <c:pt idx="4">
                  <c:v>Producto 12: Nuevo Modelo de Gestión del Talento Humano diseñado</c:v>
                </c:pt>
                <c:pt idx="5">
                  <c:v>Producto 11: Estrategia de gestión integral del cambio de control interno y transformación digital, desarrollada</c:v>
                </c:pt>
                <c:pt idx="6">
                  <c:v>Producto 10: Modelo de Control ex ante Diseñado, incluye Gestión de Riesgos</c:v>
                </c:pt>
                <c:pt idx="7">
                  <c:v>Producto 9: Nuevo Modelo de Gestión de la CGRD Diseñado</c:v>
                </c:pt>
              </c:strCache>
            </c:strRef>
          </c:cat>
          <c:val>
            <c:numRef>
              <c:f>'Reporte de avance'!$L$45:$L$53</c:f>
              <c:numCache>
                <c:formatCode>0.0%</c:formatCode>
                <c:ptCount val="8"/>
                <c:pt idx="0">
                  <c:v>0.78875000000000006</c:v>
                </c:pt>
                <c:pt idx="1">
                  <c:v>0.6084615384615385</c:v>
                </c:pt>
                <c:pt idx="2">
                  <c:v>0.79857142857142871</c:v>
                </c:pt>
                <c:pt idx="3">
                  <c:v>0.79</c:v>
                </c:pt>
                <c:pt idx="4">
                  <c:v>0.97919999999999996</c:v>
                </c:pt>
                <c:pt idx="5">
                  <c:v>1</c:v>
                </c:pt>
                <c:pt idx="6">
                  <c:v>1</c:v>
                </c:pt>
                <c:pt idx="7">
                  <c:v>0.65133333333333343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4-4E10-85FA-39493683C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16976"/>
        <c:axId val="42127536"/>
      </c:barChart>
      <c:catAx>
        <c:axId val="4211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s-DO"/>
          </a:p>
        </c:txPr>
        <c:crossAx val="42127536"/>
        <c:crosses val="autoZero"/>
        <c:auto val="1"/>
        <c:lblAlgn val="ctr"/>
        <c:lblOffset val="100"/>
        <c:noMultiLvlLbl val="0"/>
      </c:catAx>
      <c:valAx>
        <c:axId val="421275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211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ptos" panose="020B00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de avance Físico-financiero - Diciembre 2024.xlsx]Reporte de avance!TablaDinámica2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Estatus de la ejecución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0011489612497044"/>
              <c:y val="3.70792721690499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3333874828027998"/>
              <c:y val="-3.7754912214400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3524780169209576E-3"/>
              <c:y val="1.2670539603854613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7785622363286666"/>
              <c:y val="0.140050404456319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524847600623872"/>
                  <c:h val="0.16215141368066724"/>
                </c:manualLayout>
              </c15:layout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2556136652827161"/>
              <c:y val="4.6470851899693531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3516465087603919"/>
              <c:y val="-8.40933826092816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709987993705234"/>
                  <c:h val="0.16721779851937787"/>
                </c:manualLayout>
              </c15:layout>
            </c:ext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5071437891726167"/>
          <c:y val="0.13904818613535358"/>
          <c:w val="0.50135191229362264"/>
          <c:h val="0.83859087486780159"/>
        </c:manualLayout>
      </c:layout>
      <c:doughnutChart>
        <c:varyColors val="1"/>
        <c:ser>
          <c:idx val="0"/>
          <c:order val="0"/>
          <c:tx>
            <c:strRef>
              <c:f>'Reporte de avance'!$L$11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4F-426E-BE78-FF13F2506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4F-426E-BE78-FF13F2506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4F-426E-BE78-FF13F2506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4F-426E-BE78-FF13F25062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4F-426E-BE78-FF13F25062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4F-426E-BE78-FF13F25062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10-4C3A-BF24-845EA0A5B07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CC-4EF1-9C0C-455EDDF9800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994-48E8-B813-E31165C32C0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994-48E8-B813-E31165C32C0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994-48E8-B813-E31165C32C0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994-48E8-B813-E31165C32C01}"/>
              </c:ext>
            </c:extLst>
          </c:dPt>
          <c:dLbls>
            <c:dLbl>
              <c:idx val="0"/>
              <c:layout>
                <c:manualLayout>
                  <c:x val="-0.23333874828027998"/>
                  <c:y val="-3.775491221440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F-426E-BE78-FF13F25062B8}"/>
                </c:ext>
              </c:extLst>
            </c:dLbl>
            <c:dLbl>
              <c:idx val="1"/>
              <c:layout>
                <c:manualLayout>
                  <c:x val="0.30011489612497044"/>
                  <c:y val="3.7079272169049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4F-426E-BE78-FF13F25062B8}"/>
                </c:ext>
              </c:extLst>
            </c:dLbl>
            <c:dLbl>
              <c:idx val="2"/>
              <c:layout>
                <c:manualLayout>
                  <c:x val="0.23516465087603919"/>
                  <c:y val="-8.4093382609281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09987993705234"/>
                      <c:h val="0.16721779851937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A4F-426E-BE78-FF13F25062B8}"/>
                </c:ext>
              </c:extLst>
            </c:dLbl>
            <c:dLbl>
              <c:idx val="7"/>
              <c:layout>
                <c:manualLayout>
                  <c:x val="0.22556136652827161"/>
                  <c:y val="4.647085189969353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CC-4EF1-9C0C-455EDDF9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'Reporte de avance'!$K$12:$K$23</c:f>
              <c:strCache>
                <c:ptCount val="11"/>
                <c:pt idx="0">
                  <c:v>En ejecución </c:v>
                </c:pt>
                <c:pt idx="1">
                  <c:v>Tarea futura</c:v>
                </c:pt>
                <c:pt idx="2">
                  <c:v>Ganancia temprana</c:v>
                </c:pt>
                <c:pt idx="3">
                  <c:v>Etapa previa</c:v>
                </c:pt>
                <c:pt idx="4">
                  <c:v>En evaluación para contratación</c:v>
                </c:pt>
                <c:pt idx="5">
                  <c:v>Lista Corta</c:v>
                </c:pt>
                <c:pt idx="6">
                  <c:v>Publicada</c:v>
                </c:pt>
                <c:pt idx="7">
                  <c:v>Completada</c:v>
                </c:pt>
                <c:pt idx="8">
                  <c:v>En negociación</c:v>
                </c:pt>
                <c:pt idx="9">
                  <c:v>Desierto</c:v>
                </c:pt>
                <c:pt idx="10">
                  <c:v>Pospuesta</c:v>
                </c:pt>
              </c:strCache>
            </c:strRef>
          </c:cat>
          <c:val>
            <c:numRef>
              <c:f>'Reporte de avance'!$L$12:$L$23</c:f>
              <c:numCache>
                <c:formatCode>General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26E-BE78-FF13F250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  <c:holeSize val="4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de avance Físico-financiero - Diciembre 2024.xlsx]Reporte de avance!TablaDinámica3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b="1"/>
              <a:t>Ejecución de actividades según Subcomponente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'Reporte de avance'!$K$30</c:f>
              <c:strCache>
                <c:ptCount val="1"/>
                <c:pt idx="0">
                  <c:v>Promedio de % avance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'Reporte de avance'!$J$31:$J$35</c:f>
              <c:strCache>
                <c:ptCount val="4"/>
                <c:pt idx="0">
                  <c:v>Gestión, Auditoría y Evaluación</c:v>
                </c:pt>
                <c:pt idx="1">
                  <c:v>3. Subcomponente 2.3 Tecnologías digitales orientadas a la transparencia y control del buen uso de los recursos públicos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'Reporte de avance'!$K$31:$K$35</c:f>
              <c:numCache>
                <c:formatCode>0.0%</c:formatCode>
                <c:ptCount val="4"/>
                <c:pt idx="0">
                  <c:v>0.21124999999999999</c:v>
                </c:pt>
                <c:pt idx="1">
                  <c:v>0.39153846153846145</c:v>
                </c:pt>
                <c:pt idx="2">
                  <c:v>0.15082352941176466</c:v>
                </c:pt>
                <c:pt idx="3">
                  <c:v>0.17433333333333334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B-4751-AC27-270BA3629CB7}"/>
            </c:ext>
          </c:extLst>
        </c:ser>
        <c:ser>
          <c:idx val="1"/>
          <c:order val="1"/>
          <c:tx>
            <c:strRef>
              <c:f>'Reporte de avance'!$L$30</c:f>
              <c:strCache>
                <c:ptCount val="1"/>
                <c:pt idx="0">
                  <c:v>Promedio de % pendiente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'Reporte de avance'!$J$31:$J$35</c:f>
              <c:strCache>
                <c:ptCount val="4"/>
                <c:pt idx="0">
                  <c:v>Gestión, Auditoría y Evaluación</c:v>
                </c:pt>
                <c:pt idx="1">
                  <c:v>3. Subcomponente 2.3 Tecnologías digitales orientadas a la transparencia y control del buen uso de los recursos públicos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'Reporte de avance'!$L$31:$L$35</c:f>
              <c:numCache>
                <c:formatCode>0.0%</c:formatCode>
                <c:ptCount val="4"/>
                <c:pt idx="0">
                  <c:v>0.78875000000000006</c:v>
                </c:pt>
                <c:pt idx="1">
                  <c:v>0.6084615384615385</c:v>
                </c:pt>
                <c:pt idx="2">
                  <c:v>0.84917647058823531</c:v>
                </c:pt>
                <c:pt idx="3">
                  <c:v>0.82566666666666677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B-4751-AC27-270BA3629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20336"/>
        <c:axId val="42130416"/>
      </c:barChart>
      <c:catAx>
        <c:axId val="4212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42130416"/>
        <c:crosses val="autoZero"/>
        <c:auto val="1"/>
        <c:lblAlgn val="ctr"/>
        <c:lblOffset val="100"/>
        <c:noMultiLvlLbl val="0"/>
      </c:catAx>
      <c:valAx>
        <c:axId val="421304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212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de avance Físico-financiero - Diciembre 2024.xlsx]Reporte de avance!TablaDinámica4</c:name>
    <c:fmtId val="1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b="1"/>
              <a:t>Ejecución de actividades según Productos</a:t>
            </a:r>
          </a:p>
        </c:rich>
      </c:tx>
      <c:layout>
        <c:manualLayout>
          <c:xMode val="edge"/>
          <c:yMode val="edge"/>
          <c:x val="0.26382103269313723"/>
          <c:y val="1.1056715736619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5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4953839022083546"/>
          <c:y val="0.1346559397466621"/>
          <c:w val="0.47421711311241455"/>
          <c:h val="0.850851306630149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'Reporte de avance'!$K$44</c:f>
              <c:strCache>
                <c:ptCount val="1"/>
                <c:pt idx="0">
                  <c:v>Promedio de % avance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'Reporte de avance'!$J$45:$J$53</c:f>
              <c:strCache>
                <c:ptCount val="8"/>
                <c:pt idx="0">
                  <c:v>Gestión del Programa</c:v>
                </c:pt>
                <c:pt idx="1">
                  <c:v>Producto 15. Herramientas digitales orientadas a la transparencia implementada.</c:v>
                </c:pt>
                <c:pt idx="2">
                  <c:v>Producto 14: Nuevo Modelo de Control Interno bajo estándares nacionales e internacionales</c:v>
                </c:pt>
                <c:pt idx="3">
                  <c:v>Producto 13: Auditores certificados con base en estándares nacionales e internacionales</c:v>
                </c:pt>
                <c:pt idx="4">
                  <c:v>Producto 12: Nuevo Modelo de Gestión del Talento Humano diseñado</c:v>
                </c:pt>
                <c:pt idx="5">
                  <c:v>Producto 11: Estrategia de gestión integral del cambio de control interno y transformación digital, desarrollada</c:v>
                </c:pt>
                <c:pt idx="6">
                  <c:v>Producto 10: Modelo de Control ex ante Diseñado, incluye Gestión de Riesgos</c:v>
                </c:pt>
                <c:pt idx="7">
                  <c:v>Producto 9: Nuevo Modelo de Gestión de la CGRD Diseñado</c:v>
                </c:pt>
              </c:strCache>
            </c:strRef>
          </c:cat>
          <c:val>
            <c:numRef>
              <c:f>'Reporte de avance'!$K$45:$K$53</c:f>
              <c:numCache>
                <c:formatCode>0.0%</c:formatCode>
                <c:ptCount val="8"/>
                <c:pt idx="0">
                  <c:v>0.21124999999999999</c:v>
                </c:pt>
                <c:pt idx="1">
                  <c:v>0.39153846153846145</c:v>
                </c:pt>
                <c:pt idx="2">
                  <c:v>0.20142857142857148</c:v>
                </c:pt>
                <c:pt idx="3">
                  <c:v>0.21000000000000002</c:v>
                </c:pt>
                <c:pt idx="4">
                  <c:v>2.0799999999999999E-2</c:v>
                </c:pt>
                <c:pt idx="5">
                  <c:v>0</c:v>
                </c:pt>
                <c:pt idx="6">
                  <c:v>0</c:v>
                </c:pt>
                <c:pt idx="7">
                  <c:v>0.34866666666666668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7-40CF-9181-730DD472F051}"/>
            </c:ext>
          </c:extLst>
        </c:ser>
        <c:ser>
          <c:idx val="1"/>
          <c:order val="1"/>
          <c:tx>
            <c:strRef>
              <c:f>'Reporte de avance'!$L$44</c:f>
              <c:strCache>
                <c:ptCount val="1"/>
                <c:pt idx="0">
                  <c:v>Promedio de % pendiente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'Reporte de avance'!$J$45:$J$53</c:f>
              <c:strCache>
                <c:ptCount val="8"/>
                <c:pt idx="0">
                  <c:v>Gestión del Programa</c:v>
                </c:pt>
                <c:pt idx="1">
                  <c:v>Producto 15. Herramientas digitales orientadas a la transparencia implementada.</c:v>
                </c:pt>
                <c:pt idx="2">
                  <c:v>Producto 14: Nuevo Modelo de Control Interno bajo estándares nacionales e internacionales</c:v>
                </c:pt>
                <c:pt idx="3">
                  <c:v>Producto 13: Auditores certificados con base en estándares nacionales e internacionales</c:v>
                </c:pt>
                <c:pt idx="4">
                  <c:v>Producto 12: Nuevo Modelo de Gestión del Talento Humano diseñado</c:v>
                </c:pt>
                <c:pt idx="5">
                  <c:v>Producto 11: Estrategia de gestión integral del cambio de control interno y transformación digital, desarrollada</c:v>
                </c:pt>
                <c:pt idx="6">
                  <c:v>Producto 10: Modelo de Control ex ante Diseñado, incluye Gestión de Riesgos</c:v>
                </c:pt>
                <c:pt idx="7">
                  <c:v>Producto 9: Nuevo Modelo de Gestión de la CGRD Diseñado</c:v>
                </c:pt>
              </c:strCache>
            </c:strRef>
          </c:cat>
          <c:val>
            <c:numRef>
              <c:f>'Reporte de avance'!$L$45:$L$53</c:f>
              <c:numCache>
                <c:formatCode>0.0%</c:formatCode>
                <c:ptCount val="8"/>
                <c:pt idx="0">
                  <c:v>0.78875000000000006</c:v>
                </c:pt>
                <c:pt idx="1">
                  <c:v>0.6084615384615385</c:v>
                </c:pt>
                <c:pt idx="2">
                  <c:v>0.79857142857142871</c:v>
                </c:pt>
                <c:pt idx="3">
                  <c:v>0.79</c:v>
                </c:pt>
                <c:pt idx="4">
                  <c:v>0.97919999999999996</c:v>
                </c:pt>
                <c:pt idx="5">
                  <c:v>1</c:v>
                </c:pt>
                <c:pt idx="6">
                  <c:v>1</c:v>
                </c:pt>
                <c:pt idx="7">
                  <c:v>0.65133333333333343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7-40CF-9181-730DD472F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16976"/>
        <c:axId val="42127536"/>
      </c:barChart>
      <c:catAx>
        <c:axId val="4211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42127536"/>
        <c:crosses val="autoZero"/>
        <c:auto val="1"/>
        <c:lblAlgn val="ctr"/>
        <c:lblOffset val="100"/>
        <c:noMultiLvlLbl val="0"/>
      </c:catAx>
      <c:valAx>
        <c:axId val="421275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211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000" b="1"/>
              <a:t>Ejecución Financiera Vs. Valor pendiente del Proyecto (US$), a junio 2024. </a:t>
            </a:r>
          </a:p>
          <a:p>
            <a:pPr>
              <a:defRPr sz="10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ES" sz="1000" b="1"/>
          </a:p>
          <a:p>
            <a:pPr>
              <a:defRPr sz="10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000" b="0">
                <a:solidFill>
                  <a:srgbClr val="FF0000"/>
                </a:solidFill>
              </a:rPr>
              <a:t>Presupuesto total (US$) = </a:t>
            </a:r>
            <a:r>
              <a:rPr lang="es-ES" sz="1000" b="1">
                <a:solidFill>
                  <a:srgbClr val="FF0000"/>
                </a:solidFill>
              </a:rPr>
              <a:t>US$11,930,000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792729506255605"/>
          <c:y val="0.23887944252414026"/>
          <c:w val="0.41877628461663935"/>
          <c:h val="0.75771231802049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5B4-4051-88E8-3B0BDD71968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B4-4051-88E8-3B0BDD719680}"/>
              </c:ext>
            </c:extLst>
          </c:dPt>
          <c:dLbls>
            <c:dLbl>
              <c:idx val="0"/>
              <c:layout>
                <c:manualLayout>
                  <c:x val="0.23442341568051675"/>
                  <c:y val="-3.78604571296320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74B42FA3-3C0B-48CC-955F-7251AC0A68CE}" type="CATEGORYNAME">
                      <a:rPr lang="en-US" sz="1050"/>
                      <a:pPr>
                        <a:defRPr sz="105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sz="1050" baseline="0"/>
                      <a:t>; </a:t>
                    </a:r>
                    <a:fld id="{E3D96E6D-A760-4FA7-8D2A-045D47F32D26}" type="VALUE">
                      <a:rPr lang="en-US" sz="1050" baseline="0"/>
                      <a:pPr>
                        <a:defRPr sz="105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[VALOR]</a:t>
                    </a:fld>
                    <a:r>
                      <a:rPr lang="en-US" sz="1050" baseline="0"/>
                      <a:t>; (</a:t>
                    </a:r>
                    <a:fld id="{8783F25A-3165-4D9B-A3B9-A82BF3BF0484}" type="PERCENTAGE">
                      <a:rPr lang="en-US" sz="1050" baseline="0"/>
                      <a:pPr>
                        <a:defRPr sz="105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[PORCENTAJE]</a:t>
                    </a:fld>
                    <a:r>
                      <a:rPr lang="en-US" sz="1050" baseline="0"/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5B4-4051-88E8-3B0BDD719680}"/>
                </c:ext>
              </c:extLst>
            </c:dLbl>
            <c:dLbl>
              <c:idx val="1"/>
              <c:layout>
                <c:manualLayout>
                  <c:x val="-0.23935066020344858"/>
                  <c:y val="-1.5422307995724655E-2"/>
                </c:manualLayout>
              </c:layout>
              <c:tx>
                <c:rich>
                  <a:bodyPr/>
                  <a:lstStyle/>
                  <a:p>
                    <a:fld id="{B4BC6C89-6460-400A-92A2-21F9C53566F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0647DE5C-0C1A-4813-BBF9-0B0ED5E09D65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(</a:t>
                    </a:r>
                    <a:fld id="{E49AF82C-17E6-4DEE-A3B2-651C65834E61}" type="PERCENTAGE">
                      <a:rPr lang="en-US" baseline="0"/>
                      <a:pPr/>
                      <a:t>[PORCENTAJE]</a:t>
                    </a:fld>
                    <a:r>
                      <a:rPr lang="en-US" baseline="0"/>
                      <a:t>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B4-4051-88E8-3B0BDD719680}"/>
                </c:ext>
              </c:extLst>
            </c:dLbl>
            <c:dLbl>
              <c:idx val="2"/>
              <c:layout>
                <c:manualLayout>
                  <c:x val="-0.16600773914785941"/>
                  <c:y val="-8.52118406616410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1B-4C77-B15D-60DCF2215B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Financiera!$B$20:$B$21</c:f>
              <c:strCache>
                <c:ptCount val="2"/>
                <c:pt idx="0">
                  <c:v>Ejecución financiera acumulada</c:v>
                </c:pt>
                <c:pt idx="1">
                  <c:v>Presupuesto pendiente de ejecución</c:v>
                </c:pt>
              </c:strCache>
            </c:strRef>
          </c:cat>
          <c:val>
            <c:numRef>
              <c:f>Financiera!$C$20:$C$21</c:f>
              <c:numCache>
                <c:formatCode>#,##0</c:formatCode>
                <c:ptCount val="2"/>
                <c:pt idx="0">
                  <c:v>935194.02</c:v>
                </c:pt>
                <c:pt idx="1">
                  <c:v>10994805.98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4-4051-88E8-3B0BDD71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Ejecución de actividades según</a:t>
            </a:r>
            <a:r>
              <a:rPr lang="es-ES" baseline="0"/>
              <a:t> Subcomponente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46637238509984513"/>
          <c:y val="0.1566929025229003"/>
          <c:w val="0.47523925842442483"/>
          <c:h val="0.62513325177585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Tecnica!$C$2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Tecnica!$C$3:$C$6</c:f>
              <c:numCache>
                <c:formatCode>0.0%</c:formatCode>
                <c:ptCount val="4"/>
                <c:pt idx="0">
                  <c:v>0.13375000000000001</c:v>
                </c:pt>
                <c:pt idx="1">
                  <c:v>0.16</c:v>
                </c:pt>
                <c:pt idx="2">
                  <c:v>8.2352941176470601E-2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A-4F0B-BD1A-CC6AD69259A8}"/>
            </c:ext>
          </c:extLst>
        </c:ser>
        <c:ser>
          <c:idx val="1"/>
          <c:order val="1"/>
          <c:tx>
            <c:strRef>
              <c:f>Tecnica!$D$2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Tecnica!$D$3:$D$6</c:f>
              <c:numCache>
                <c:formatCode>0.0%</c:formatCode>
                <c:ptCount val="4"/>
                <c:pt idx="0">
                  <c:v>0.86624999999999996</c:v>
                </c:pt>
                <c:pt idx="1">
                  <c:v>0.84</c:v>
                </c:pt>
                <c:pt idx="2">
                  <c:v>0.91764705882352937</c:v>
                </c:pt>
                <c:pt idx="3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A-4F0B-BD1A-CC6AD6925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7567"/>
        <c:axId val="522938815"/>
      </c:barChart>
      <c:catAx>
        <c:axId val="52293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22938815"/>
        <c:crosses val="autoZero"/>
        <c:auto val="1"/>
        <c:lblAlgn val="ctr"/>
        <c:lblOffset val="100"/>
        <c:noMultiLvlLbl val="0"/>
      </c:catAx>
      <c:valAx>
        <c:axId val="5229388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2293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chart" Target="../charts/chart14.xml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131923</xdr:colOff>
      <xdr:row>1</xdr:row>
      <xdr:rowOff>67690</xdr:rowOff>
    </xdr:from>
    <xdr:to>
      <xdr:col>2</xdr:col>
      <xdr:colOff>1021773</xdr:colOff>
      <xdr:row>5</xdr:row>
      <xdr:rowOff>173182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391696" y="119645"/>
          <a:ext cx="3054622" cy="2460764"/>
        </a:xfrm>
        <a:prstGeom prst="rect">
          <a:avLst/>
        </a:prstGeom>
      </xdr:spPr>
    </xdr:pic>
    <xdr:clientData/>
  </xdr:twoCellAnchor>
  <xdr:twoCellAnchor editAs="oneCell">
    <xdr:from>
      <xdr:col>9</xdr:col>
      <xdr:colOff>207819</xdr:colOff>
      <xdr:row>1</xdr:row>
      <xdr:rowOff>618320</xdr:rowOff>
    </xdr:from>
    <xdr:to>
      <xdr:col>11</xdr:col>
      <xdr:colOff>1124402</xdr:colOff>
      <xdr:row>4</xdr:row>
      <xdr:rowOff>315740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14114319" y="670275"/>
          <a:ext cx="3341128" cy="153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1853047</xdr:colOff>
      <xdr:row>1</xdr:row>
      <xdr:rowOff>259772</xdr:rowOff>
    </xdr:from>
    <xdr:to>
      <xdr:col>7</xdr:col>
      <xdr:colOff>807524</xdr:colOff>
      <xdr:row>4</xdr:row>
      <xdr:rowOff>269939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7456" y="311727"/>
          <a:ext cx="5888410" cy="1845894"/>
        </a:xfrm>
        <a:prstGeom prst="rect">
          <a:avLst/>
        </a:prstGeom>
      </xdr:spPr>
    </xdr:pic>
    <xdr:clientData/>
  </xdr:twoCellAnchor>
  <xdr:twoCellAnchor>
    <xdr:from>
      <xdr:col>6</xdr:col>
      <xdr:colOff>67105</xdr:colOff>
      <xdr:row>190</xdr:row>
      <xdr:rowOff>15155</xdr:rowOff>
    </xdr:from>
    <xdr:to>
      <xdr:col>11</xdr:col>
      <xdr:colOff>1212273</xdr:colOff>
      <xdr:row>196</xdr:row>
      <xdr:rowOff>140277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17609</xdr:colOff>
      <xdr:row>47</xdr:row>
      <xdr:rowOff>35219</xdr:rowOff>
    </xdr:from>
    <xdr:to>
      <xdr:col>4</xdr:col>
      <xdr:colOff>602716</xdr:colOff>
      <xdr:row>77</xdr:row>
      <xdr:rowOff>114460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17C74-2F07-4562-A052-6BAC0832D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27214</xdr:colOff>
      <xdr:row>23</xdr:row>
      <xdr:rowOff>13606</xdr:rowOff>
    </xdr:from>
    <xdr:to>
      <xdr:col>4</xdr:col>
      <xdr:colOff>585107</xdr:colOff>
      <xdr:row>47</xdr:row>
      <xdr:rowOff>68035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E53544-8BE4-4ED5-AA32-591C985B4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588818</xdr:colOff>
      <xdr:row>23</xdr:row>
      <xdr:rowOff>13607</xdr:rowOff>
    </xdr:from>
    <xdr:to>
      <xdr:col>11</xdr:col>
      <xdr:colOff>1224643</xdr:colOff>
      <xdr:row>77</xdr:row>
      <xdr:rowOff>121227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0EE56EC-0487-4E0B-9942-E4C655FA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88754</xdr:colOff>
      <xdr:row>195</xdr:row>
      <xdr:rowOff>195447</xdr:rowOff>
    </xdr:from>
    <xdr:to>
      <xdr:col>11</xdr:col>
      <xdr:colOff>1265464</xdr:colOff>
      <xdr:row>195</xdr:row>
      <xdr:rowOff>1333500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4149549-3A04-4BE7-9177-9D3585154DD2}"/>
            </a:ext>
          </a:extLst>
        </xdr:cNvPr>
        <xdr:cNvSpPr/>
      </xdr:nvSpPr>
      <xdr:spPr>
        <a:xfrm>
          <a:off x="9654575" y="54841733"/>
          <a:ext cx="8184389" cy="11380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DO" sz="18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La Unidad llevó a cabo la ejecución de los recursos financieros correspondientes al mes de diciembre de 2024, alcanzando un monto total de </a:t>
          </a:r>
          <a:r>
            <a:rPr lang="es-DO" sz="18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US$321,544.27 </a:t>
          </a:r>
          <a:r>
            <a:rPr lang="es-DO" sz="18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del presupuesto programado hasta el 31 de diciembre 2024. A continuación, presentaremos un desglose detallado de esta ejecución:</a:t>
          </a: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b="1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b="1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b="1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8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ES" sz="1800" i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69272</xdr:colOff>
      <xdr:row>79</xdr:row>
      <xdr:rowOff>9173</xdr:rowOff>
    </xdr:from>
    <xdr:to>
      <xdr:col>2</xdr:col>
      <xdr:colOff>277092</xdr:colOff>
      <xdr:row>114</xdr:row>
      <xdr:rowOff>62101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FE62C19A-341F-42D7-B90F-6E4E6A7184AD}"/>
            </a:ext>
          </a:extLst>
        </xdr:cNvPr>
        <xdr:cNvSpPr/>
      </xdr:nvSpPr>
      <xdr:spPr>
        <a:xfrm>
          <a:off x="329045" y="25536173"/>
          <a:ext cx="2372592" cy="6114292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600" b="1">
              <a:solidFill>
                <a:schemeClr val="bg1"/>
              </a:solidFill>
              <a:latin typeface="Aptos" panose="020B0004020202020204" pitchFamily="34" charset="0"/>
            </a:rPr>
            <a:t>SUBCOMPONENTE 2.1:  MODELO DE GESTIÓN Y ESTRUCTURA ORGÁNICA DE LA CGR MODERNIZADOS</a:t>
          </a:r>
        </a:p>
      </xdr:txBody>
    </xdr:sp>
    <xdr:clientData/>
  </xdr:twoCellAnchor>
  <xdr:twoCellAnchor>
    <xdr:from>
      <xdr:col>1</xdr:col>
      <xdr:colOff>58381</xdr:colOff>
      <xdr:row>114</xdr:row>
      <xdr:rowOff>155318</xdr:rowOff>
    </xdr:from>
    <xdr:to>
      <xdr:col>2</xdr:col>
      <xdr:colOff>259407</xdr:colOff>
      <xdr:row>122</xdr:row>
      <xdr:rowOff>172651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1ED783D6-58B2-4C12-988E-3BB5869AD04B}"/>
            </a:ext>
          </a:extLst>
        </xdr:cNvPr>
        <xdr:cNvSpPr/>
      </xdr:nvSpPr>
      <xdr:spPr>
        <a:xfrm>
          <a:off x="318154" y="31743682"/>
          <a:ext cx="2365798" cy="1402787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600" b="1">
              <a:solidFill>
                <a:schemeClr val="bg1"/>
              </a:solidFill>
              <a:latin typeface="Aptos" panose="020B0004020202020204" pitchFamily="34" charset="0"/>
            </a:rPr>
            <a:t>SUBCOMPONENTE 2.2: DESARROLLO DE COMPETENCIAS PARA EL CONTROL INTERNO</a:t>
          </a:r>
        </a:p>
      </xdr:txBody>
    </xdr:sp>
    <xdr:clientData/>
  </xdr:twoCellAnchor>
  <xdr:twoCellAnchor>
    <xdr:from>
      <xdr:col>1</xdr:col>
      <xdr:colOff>58379</xdr:colOff>
      <xdr:row>123</xdr:row>
      <xdr:rowOff>80063</xdr:rowOff>
    </xdr:from>
    <xdr:to>
      <xdr:col>2</xdr:col>
      <xdr:colOff>259405</xdr:colOff>
      <xdr:row>139</xdr:row>
      <xdr:rowOff>225137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34BA43DF-20F1-4BC9-838B-88A8B0E75EB5}"/>
            </a:ext>
          </a:extLst>
        </xdr:cNvPr>
        <xdr:cNvSpPr/>
      </xdr:nvSpPr>
      <xdr:spPr>
        <a:xfrm>
          <a:off x="318152" y="33227063"/>
          <a:ext cx="2365798" cy="3366256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600" b="1">
              <a:solidFill>
                <a:schemeClr val="bg1"/>
              </a:solidFill>
              <a:latin typeface="Aptos" panose="020B0004020202020204" pitchFamily="34" charset="0"/>
            </a:rPr>
            <a:t>SUBCOMPONENTE 2.3 TECNOLOGÍAS DIGITALES ORIENTADAS A LA TRANSPARENCIA Y CONTROL </a:t>
          </a:r>
        </a:p>
      </xdr:txBody>
    </xdr:sp>
    <xdr:clientData/>
  </xdr:twoCellAnchor>
  <xdr:twoCellAnchor>
    <xdr:from>
      <xdr:col>7</xdr:col>
      <xdr:colOff>1143000</xdr:colOff>
      <xdr:row>79</xdr:row>
      <xdr:rowOff>9323</xdr:rowOff>
    </xdr:from>
    <xdr:to>
      <xdr:col>11</xdr:col>
      <xdr:colOff>1246909</xdr:colOff>
      <xdr:row>139</xdr:row>
      <xdr:rowOff>225137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786A58F8-3FD0-4944-8C36-116CA101CA8B}"/>
            </a:ext>
          </a:extLst>
        </xdr:cNvPr>
        <xdr:cNvSpPr/>
      </xdr:nvSpPr>
      <xdr:spPr>
        <a:xfrm>
          <a:off x="12174682" y="25536323"/>
          <a:ext cx="5645727" cy="1105699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/>
          <a:r>
            <a:rPr lang="es-ES" sz="1600" b="0" i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1. </a:t>
          </a:r>
          <a:r>
            <a:rPr lang="es-ES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Actualziación e incorporación de las 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recomendaciones de los asesores internacionales del BID a los TDR de Continuidad de Negocios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. </a:t>
          </a:r>
        </a:p>
        <a:p>
          <a:pPr lvl="0"/>
          <a:endParaRPr lang="es-DO" sz="16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2. Sesión de trabajo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de revisión de Plan de Trabajop de consultoria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del Programa de Aseguramiento de la Calidad de Auditorias.</a:t>
          </a:r>
        </a:p>
        <a:p>
          <a:pPr lvl="0"/>
          <a:endParaRPr lang="es-DO" sz="11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3. Sesión de trabajo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de revisión de Plan de Trabajop de consultoria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de Programa de Asistencia en la Implementación de las Recomendaciones de los Hallazgos de auditorías.</a:t>
          </a:r>
        </a:p>
        <a:p>
          <a:pPr lvl="0"/>
          <a:endParaRPr lang="es-DO" sz="105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4. Incorporación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de los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proyectos del Componente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 al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Plan Estratégico Institucional (PEI).</a:t>
          </a:r>
        </a:p>
        <a:p>
          <a:pPr lvl="0"/>
          <a:endParaRPr lang="es-DO" sz="16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5. Sesiones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de trabajo semanales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con el Comité de Seguimiento  del Proyecto.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</a:p>
        <a:p>
          <a:pPr lvl="0"/>
          <a:endParaRPr lang="es-DO" sz="900" kern="1200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6.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Elaboración de la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propuesta 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de opinión técnica 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y la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presentación sobre el proyecto de transformación de la DUAIG.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7. Revisión e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incorporación de las o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bservaciones de asesora internacional del BID al TDR de Firma de Gestión del Cambio.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8. Elaboración y socialización de Dashboard de Monitoreo de noviembre de 2024.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9. Elaboración de Tableritos de Seguimiento Semanal del Proyecto.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10. Coordinación de la Mesa de Trabajo de la consultoría de cierre de brechas.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11. Coordinación</a:t>
          </a:r>
          <a:r>
            <a:rPr lang="es-DO" sz="16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de la se</a:t>
          </a:r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sión de trabajo del Proyecto de Intranet Institucional.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12. Análisis y socialización de Encuesta de Percepción de los participantes en la Certificación en Control Interno (COSO).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13. Elaboración del borrador de la Nota de Prensa de inicio de Certificación Auditoría Interna (CIA).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14. Sesión de trabajo con los consultores tecnológicos internacionales del BID en la revisión del TDR de Firma Integral. </a:t>
          </a:r>
        </a:p>
        <a:p>
          <a:pPr lvl="0"/>
          <a:endParaRPr lang="es-DO" sz="9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15. Elaboración de las metas físicas del Plan Operativo Anual (POA) del 2025 para el Sistema Nacional de Inversión Pública (SNIP). </a:t>
          </a:r>
        </a:p>
        <a:p>
          <a:pPr lvl="0"/>
          <a:endParaRPr lang="es-DO" sz="16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endParaRPr lang="es-DO" sz="16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lvl="0"/>
          <a:r>
            <a:rPr lang="es-DO" sz="16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0" i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0" i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0" i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ES" sz="1600" i="1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311727</xdr:colOff>
      <xdr:row>79</xdr:row>
      <xdr:rowOff>17318</xdr:rowOff>
    </xdr:from>
    <xdr:to>
      <xdr:col>7</xdr:col>
      <xdr:colOff>1039091</xdr:colOff>
      <xdr:row>114</xdr:row>
      <xdr:rowOff>51953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8474514-36B8-4A4C-B736-E6F4D7ABB71C}"/>
            </a:ext>
          </a:extLst>
        </xdr:cNvPr>
        <xdr:cNvSpPr/>
      </xdr:nvSpPr>
      <xdr:spPr>
        <a:xfrm>
          <a:off x="2736272" y="25544318"/>
          <a:ext cx="9334501" cy="609599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="1" u="sng">
              <a:solidFill>
                <a:srgbClr val="002060"/>
              </a:solidFill>
              <a:latin typeface="Aptos" panose="020B0004020202020204" pitchFamily="34" charset="0"/>
            </a:rPr>
            <a:t>[100%]</a:t>
          </a:r>
          <a:r>
            <a:rPr lang="es-ES" sz="2000" b="1" u="sng" baseline="0">
              <a:solidFill>
                <a:srgbClr val="002060"/>
              </a:solidFill>
              <a:latin typeface="Aptos" panose="020B0004020202020204" pitchFamily="34" charset="0"/>
            </a:rPr>
            <a:t> </a:t>
          </a:r>
          <a:r>
            <a:rPr lang="es-ES" sz="2000" b="1" i="1">
              <a:solidFill>
                <a:sysClr val="windowText" lastClr="000000"/>
              </a:solidFill>
              <a:latin typeface="Aptos" panose="020B0004020202020204" pitchFamily="34" charset="0"/>
            </a:rPr>
            <a:t>Consultoría en Derecho Administrativo </a:t>
          </a:r>
          <a:r>
            <a:rPr lang="es-ES" sz="2000" b="0">
              <a:solidFill>
                <a:sysClr val="windowText" lastClr="000000"/>
              </a:solidFill>
              <a:latin typeface="Aptos" panose="020B0004020202020204" pitchFamily="34" charset="0"/>
            </a:rPr>
            <a:t>para el Levantamiento de información sobre el modelo de gestión de la CGR existente e identificación de brechas de competencias y estándares internacionales.</a:t>
          </a:r>
        </a:p>
        <a:p>
          <a:endParaRPr lang="es-ES" sz="1200" b="0">
            <a:solidFill>
              <a:sysClr val="windowText" lastClr="000000"/>
            </a:solidFill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[100%]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Consultoría en Tecnologías</a:t>
          </a:r>
          <a:r>
            <a:rPr lang="es-ES" sz="2000" b="0">
              <a:solidFill>
                <a:sysClr val="windowText" lastClr="000000"/>
              </a:solidFill>
              <a:latin typeface="Aptos" panose="020B0004020202020204" pitchFamily="34" charset="0"/>
            </a:rPr>
            <a:t> para el Levantamiento de información sobre el modelo de gestión de la CGR existente e identificación de brechas de competencias y estándares internacionales.</a:t>
          </a:r>
        </a:p>
        <a:p>
          <a:endParaRPr lang="es-ES" sz="1200" b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[100%]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Consultoría en Organización </a:t>
          </a:r>
          <a:r>
            <a:rPr lang="es-ES" sz="2000" b="0">
              <a:solidFill>
                <a:sysClr val="windowText" lastClr="000000"/>
              </a:solidFill>
              <a:latin typeface="Aptos" panose="020B0004020202020204" pitchFamily="34" charset="0"/>
            </a:rPr>
            <a:t>para el Levantamiento de información sobre el modelo de gestión de la CGR existente e identificación de brechas de competencias y estándares internacionales.</a:t>
          </a:r>
        </a:p>
        <a:p>
          <a:endParaRPr lang="es-ES" sz="1200" b="0">
            <a:solidFill>
              <a:sysClr val="windowText" lastClr="000000"/>
            </a:solidFill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[43%]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Consultoría de Coordinación para Consolidación e Integración de los Trabajos </a:t>
          </a:r>
          <a:r>
            <a:rPr lang="es-ES" sz="2000" b="0">
              <a:solidFill>
                <a:sysClr val="windowText" lastClr="000000"/>
              </a:solidFill>
              <a:latin typeface="Aptos" panose="020B0004020202020204" pitchFamily="34" charset="0"/>
            </a:rPr>
            <a:t>de levantamiento de información e identificación de brechas. </a:t>
          </a:r>
        </a:p>
        <a:p>
          <a:endParaRPr lang="es-ES" sz="1200" b="0">
            <a:solidFill>
              <a:sysClr val="windowText" lastClr="000000"/>
            </a:solidFill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[28%]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Project Manager del Subcomponente 2.1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>
            <a:solidFill>
              <a:sysClr val="windowText" lastClr="000000"/>
            </a:solidFill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[77%] </a:t>
          </a:r>
          <a:r>
            <a:rPr lang="es-ES" sz="2000" b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Consultoría de </a:t>
          </a:r>
          <a:r>
            <a:rPr lang="es-ES" sz="20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Diseño del Plan Estratégico </a:t>
          </a:r>
          <a:r>
            <a:rPr lang="es-ES" sz="2000" b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con base al Nuevo Modelo de Gestión. </a:t>
          </a:r>
          <a:endParaRPr lang="es-DO" sz="2000">
            <a:solidFill>
              <a:sysClr val="windowText" lastClr="000000"/>
            </a:solidFill>
            <a:effectLst/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>
            <a:solidFill>
              <a:sysClr val="windowText" lastClr="000000"/>
            </a:solidFill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[75%] </a:t>
          </a:r>
          <a:r>
            <a:rPr lang="es-ES" sz="2000" b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Consultoría de Acompañamiento en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Cumplimiento Regulatorio y Antisoborno.</a:t>
          </a:r>
          <a:endParaRPr lang="es-DO" sz="2000" b="1" i="1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272539</xdr:colOff>
      <xdr:row>114</xdr:row>
      <xdr:rowOff>155317</xdr:rowOff>
    </xdr:from>
    <xdr:to>
      <xdr:col>7</xdr:col>
      <xdr:colOff>1021773</xdr:colOff>
      <xdr:row>122</xdr:row>
      <xdr:rowOff>155864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D17A94EC-E22B-4801-BE8E-5926F3CCD545}"/>
            </a:ext>
          </a:extLst>
        </xdr:cNvPr>
        <xdr:cNvSpPr/>
      </xdr:nvSpPr>
      <xdr:spPr>
        <a:xfrm>
          <a:off x="2697084" y="31743681"/>
          <a:ext cx="9356371" cy="1386001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[67%] 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Membresía, preparación y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Certificación de Auditores en COSO.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050" b="1" i="1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[20%] </a:t>
          </a:r>
          <a:r>
            <a:rPr lang="es-ES" sz="2000" b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Membresía, preparación y </a:t>
          </a:r>
          <a:r>
            <a:rPr lang="es-ES" sz="20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Certificación de Auditores en CIA.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050" b="1" i="1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[7%] </a:t>
          </a:r>
          <a:r>
            <a:rPr lang="es-ES" sz="2000" b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Project Manager 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Subcomponente 2.2</a:t>
          </a:r>
          <a:endParaRPr lang="es-DO" sz="2000" b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 i="1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 i="1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DO" sz="2000">
            <a:solidFill>
              <a:sysClr val="windowText" lastClr="000000"/>
            </a:solidFill>
            <a:effectLst/>
            <a:latin typeface="Aptos" panose="020B00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DO" sz="2000" b="1" i="1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277649</xdr:colOff>
      <xdr:row>123</xdr:row>
      <xdr:rowOff>79665</xdr:rowOff>
    </xdr:from>
    <xdr:to>
      <xdr:col>7</xdr:col>
      <xdr:colOff>1004454</xdr:colOff>
      <xdr:row>139</xdr:row>
      <xdr:rowOff>225136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CF7BBB22-5CF0-4EA3-81A6-7D7EAC801D2F}"/>
            </a:ext>
          </a:extLst>
        </xdr:cNvPr>
        <xdr:cNvSpPr/>
      </xdr:nvSpPr>
      <xdr:spPr>
        <a:xfrm>
          <a:off x="2702194" y="33226665"/>
          <a:ext cx="9333942" cy="336665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[100%] 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Licenciamiento para el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Sistema CITRIX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.</a:t>
          </a:r>
          <a:endParaRPr lang="es-DO" sz="2000" b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[100%] 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Consultor para el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Análisis de Capacidades de Brechas basado en COBIT 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y generación del plan de gobierno de TI.</a:t>
          </a:r>
          <a:endParaRPr lang="es-DO" sz="2000" b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[100%]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Plan de Continuidad de Negocios 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(BCP-Bussines Continuity Plan), diseñado.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1" u="sng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rgbClr val="002060"/>
              </a:solidFill>
              <a:latin typeface="Aptos" panose="020B0004020202020204" pitchFamily="34" charset="0"/>
              <a:ea typeface="+mn-ea"/>
              <a:cs typeface="+mn-cs"/>
            </a:rPr>
            <a:t>[89%] </a:t>
          </a:r>
          <a:r>
            <a:rPr lang="es-ES" sz="20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Sistema de información para la gestión integral de riesgos </a:t>
          </a:r>
          <a:r>
            <a:rPr lang="es-ES" sz="2000" b="0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en los procesos de control interno, diseñado e implementado </a:t>
          </a:r>
          <a:r>
            <a:rPr lang="es-ES" sz="20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(Team Mate)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DO" sz="1200" b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u="sng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[8%] </a:t>
          </a:r>
          <a:r>
            <a:rPr lang="es-ES" sz="2000" b="1" i="1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Project Manager del Subcomponente 2.3</a:t>
          </a:r>
          <a:r>
            <a:rPr lang="es-ES" sz="2000" b="0" kern="120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rPr>
            <a:t> (Tecnología).</a:t>
          </a:r>
          <a:endParaRPr lang="es-DO" sz="2000" b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18</xdr:row>
      <xdr:rowOff>615461</xdr:rowOff>
    </xdr:from>
    <xdr:to>
      <xdr:col>8</xdr:col>
      <xdr:colOff>1087050</xdr:colOff>
      <xdr:row>20</xdr:row>
      <xdr:rowOff>130552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B9EC22E-CACE-47FC-94A2-6A638F8AED04}"/>
            </a:ext>
          </a:extLst>
        </xdr:cNvPr>
        <xdr:cNvSpPr/>
      </xdr:nvSpPr>
      <xdr:spPr>
        <a:xfrm>
          <a:off x="4103077" y="12660923"/>
          <a:ext cx="9674204" cy="438283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2400" b="1">
              <a:solidFill>
                <a:srgbClr val="FF5050"/>
              </a:solidFill>
              <a:latin typeface="Aptos" panose="020B0004020202020204" pitchFamily="34" charset="0"/>
            </a:rPr>
            <a:t>PLANIFICACION</a:t>
          </a:r>
          <a:r>
            <a:rPr lang="es-ES" sz="2400" b="1" baseline="0">
              <a:solidFill>
                <a:srgbClr val="FF5050"/>
              </a:solidFill>
              <a:latin typeface="Aptos" panose="020B0004020202020204" pitchFamily="34" charset="0"/>
            </a:rPr>
            <a:t> Y MONITOREO (PyM)</a:t>
          </a:r>
          <a:endParaRPr lang="es-ES" sz="2400" b="0" i="1">
            <a:solidFill>
              <a:srgbClr val="FF5050"/>
            </a:solidFill>
            <a:latin typeface="Aptos" panose="020B0004020202020204" pitchFamily="34" charset="0"/>
          </a:endParaRPr>
        </a:p>
      </xdr:txBody>
    </xdr:sp>
    <xdr:clientData/>
  </xdr:twoCellAnchor>
  <xdr:twoCellAnchor editAs="oneCell">
    <xdr:from>
      <xdr:col>6</xdr:col>
      <xdr:colOff>416220</xdr:colOff>
      <xdr:row>195</xdr:row>
      <xdr:rowOff>1417543</xdr:rowOff>
    </xdr:from>
    <xdr:to>
      <xdr:col>11</xdr:col>
      <xdr:colOff>820667</xdr:colOff>
      <xdr:row>199</xdr:row>
      <xdr:rowOff>176892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3A3CF43-57B8-8E94-3E57-255D5BDA92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29" b="15652"/>
        <a:stretch/>
      </xdr:blipFill>
      <xdr:spPr bwMode="auto">
        <a:xfrm>
          <a:off x="9982041" y="56063829"/>
          <a:ext cx="7412126" cy="266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1160319</xdr:colOff>
      <xdr:row>199</xdr:row>
      <xdr:rowOff>409700</xdr:rowOff>
    </xdr:from>
    <xdr:to>
      <xdr:col>11</xdr:col>
      <xdr:colOff>1311236</xdr:colOff>
      <xdr:row>206</xdr:row>
      <xdr:rowOff>17319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4BF6614B-B310-4097-ABF0-68645063279C}"/>
            </a:ext>
          </a:extLst>
        </xdr:cNvPr>
        <xdr:cNvSpPr/>
      </xdr:nvSpPr>
      <xdr:spPr>
        <a:xfrm>
          <a:off x="13837228" y="58650745"/>
          <a:ext cx="4047508" cy="46298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Subcomponente 2.3</a:t>
          </a:r>
          <a:endParaRPr lang="es-DO" sz="1400" b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s-DO" sz="1400" b="0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7.</a:t>
          </a:r>
          <a:r>
            <a:rPr lang="es-DO" sz="1400" b="0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US$4,139.88: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Honorarios profesionales del Project Manager 2.3 de diciembre 2024 (RD$249,964.60).</a:t>
          </a:r>
        </a:p>
        <a:p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8.</a:t>
          </a:r>
          <a:r>
            <a:rPr lang="es-DO" sz="1400" b="1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US$225,719.95: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Adquisición de Licencias TeamMate (RD$13,600,786.18).</a:t>
          </a:r>
        </a:p>
        <a:p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 </a:t>
          </a:r>
        </a:p>
        <a:p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Gestión del Programa 4.1.2</a:t>
          </a:r>
          <a:endParaRPr lang="es-DO" sz="1400" b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s-DO" sz="1400" b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9.</a:t>
          </a:r>
          <a:r>
            <a:rPr lang="es-DO" sz="1400" b="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US$21,487.35: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Honorarios profesionales a la Gestión del Programa o UEP-CGR-BID de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diciembre 2024 (RD$1,297,398.50).</a:t>
          </a:r>
        </a:p>
        <a:p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10.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US$1,053.56: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Graduación de cursos COSO a 100 Colaboradores (RD$63,613.80).</a:t>
          </a:r>
        </a:p>
        <a:p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11.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Colector del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ITBIS y de ISR de diciembre 2024.</a:t>
          </a:r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endParaRPr lang="es-DO" sz="1400" b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s-DO" sz="1400" b="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12.</a:t>
          </a:r>
          <a:r>
            <a:rPr lang="es-DO" sz="1400" b="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Conciliaciones bancarias correspondiente al mes de diciembre 2024 de las 4 cuentas bancarias 3 en dólares y 1 en pesos dominicanos.</a:t>
          </a:r>
        </a:p>
        <a:p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13.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Regularización de Pagos RDS y US$ del mes de diciembre 2024.</a:t>
          </a:r>
        </a:p>
        <a:p>
          <a:endParaRPr lang="es-DO" sz="14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DO" sz="140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endParaRPr lang="es-ES" sz="1400" i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84302</xdr:colOff>
      <xdr:row>199</xdr:row>
      <xdr:rowOff>308512</xdr:rowOff>
    </xdr:from>
    <xdr:to>
      <xdr:col>8</xdr:col>
      <xdr:colOff>796637</xdr:colOff>
      <xdr:row>203</xdr:row>
      <xdr:rowOff>230086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63324F26-0B1B-4496-876B-5F10DB18DCFA}"/>
            </a:ext>
          </a:extLst>
        </xdr:cNvPr>
        <xdr:cNvSpPr/>
      </xdr:nvSpPr>
      <xdr:spPr>
        <a:xfrm>
          <a:off x="9643938" y="58549557"/>
          <a:ext cx="3829608" cy="41818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Subcomponente 2.1</a:t>
          </a:r>
          <a:endParaRPr lang="es-DO" sz="1400" b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s-DO" sz="1400" b="0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1.</a:t>
          </a:r>
          <a:r>
            <a:rPr lang="es-DO" sz="1400" b="0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US$4,225.17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: Honorarios profesionales del Project Manager de 2.1 de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diciembre 2024 (RD$255,114.00).</a:t>
          </a:r>
        </a:p>
        <a:p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2.</a:t>
          </a:r>
          <a:r>
            <a:rPr lang="es-DO" sz="1400" b="1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US$10,585.09: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Producto 5 Final de la Consultoría de Organización (RD$635,535.60).</a:t>
          </a:r>
        </a:p>
        <a:p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3.</a:t>
          </a:r>
          <a:r>
            <a:rPr lang="es-DO" sz="1400" b="1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US$3,914.21: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Informe de Seguimiento de la Consultoría de Consolidación e integración (RD$236,338.80).</a:t>
          </a:r>
        </a:p>
        <a:p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4.</a:t>
          </a:r>
          <a:r>
            <a:rPr lang="es-DO" sz="1400" b="1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US$10,194.09: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Producto 3 de la Consultoría de Diseño del Plan Estratégico (RD$615,515.25).</a:t>
          </a:r>
        </a:p>
        <a:p>
          <a:endParaRPr lang="es-DO" sz="1400" i="0" kern="120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s-DO" sz="1400" b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Subcomponente 2.2</a:t>
          </a:r>
          <a:endParaRPr lang="es-DO" sz="1400">
            <a:solidFill>
              <a:sysClr val="windowText" lastClr="000000"/>
            </a:solidFill>
            <a:effectLst/>
            <a:latin typeface="Aptos" panose="020B0004020202020204" pitchFamily="34" charset="0"/>
          </a:endParaRPr>
        </a:p>
        <a:p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5.</a:t>
          </a:r>
          <a:r>
            <a:rPr lang="es-DO" sz="1400" b="1" i="1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US$5,603.05: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Honorarios profesionales del Project Manager 2.2 de</a:t>
          </a:r>
          <a:r>
            <a:rPr lang="es-DO" sz="1400" kern="12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diciembre 2024 (RD$337,674.00). </a:t>
          </a:r>
          <a:endParaRPr lang="es-DO" sz="1400">
            <a:solidFill>
              <a:sysClr val="windowText" lastClr="000000"/>
            </a:solidFill>
            <a:effectLst/>
            <a:latin typeface="Aptos" panose="020B0004020202020204" pitchFamily="34" charset="0"/>
          </a:endParaRPr>
        </a:p>
        <a:p>
          <a:r>
            <a:rPr lang="es-DO" sz="1400" b="1" i="1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6. US$34,621.92</a:t>
          </a:r>
          <a:r>
            <a:rPr lang="es-DO" sz="1400" kern="120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: Capacitación CIA de 2 Grupos de 18 colaboradores, al IAIRD (RD$2,100,484.53).</a:t>
          </a:r>
          <a:endParaRPr lang="es-DO" sz="1400">
            <a:solidFill>
              <a:sysClr val="windowText" lastClr="000000"/>
            </a:solidFill>
            <a:effectLst/>
            <a:latin typeface="Aptos" panose="020B0004020202020204" pitchFamily="34" charset="0"/>
          </a:endParaRPr>
        </a:p>
        <a:p>
          <a:endParaRPr lang="es-ES" sz="1400" i="0" kern="1200">
            <a:solidFill>
              <a:sysClr val="windowText" lastClr="000000"/>
            </a:solidFill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176893</xdr:colOff>
      <xdr:row>0</xdr:row>
      <xdr:rowOff>40821</xdr:rowOff>
    </xdr:from>
    <xdr:to>
      <xdr:col>1</xdr:col>
      <xdr:colOff>1781219</xdr:colOff>
      <xdr:row>5</xdr:row>
      <xdr:rowOff>1369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8B714-865C-4437-9ED2-0BCDAD8EEF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1678033" y="40821"/>
          <a:ext cx="1604326" cy="132452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98942</xdr:rowOff>
    </xdr:from>
    <xdr:to>
      <xdr:col>8</xdr:col>
      <xdr:colOff>198698</xdr:colOff>
      <xdr:row>4</xdr:row>
      <xdr:rowOff>69647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84ADCDD1-B0F0-4FFA-AA0C-7D912283B3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13823562" y="274202"/>
          <a:ext cx="1874214" cy="862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2087066</xdr:colOff>
      <xdr:row>1</xdr:row>
      <xdr:rowOff>197971</xdr:rowOff>
    </xdr:from>
    <xdr:to>
      <xdr:col>3</xdr:col>
      <xdr:colOff>1602057</xdr:colOff>
      <xdr:row>4</xdr:row>
      <xdr:rowOff>145972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5B427DE6-93D3-4095-9848-7AD4A4572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60946" y="373231"/>
          <a:ext cx="2662051" cy="839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404812</xdr:colOff>
      <xdr:row>10</xdr:row>
      <xdr:rowOff>192330</xdr:rowOff>
    </xdr:from>
    <xdr:to>
      <xdr:col>16</xdr:col>
      <xdr:colOff>432340</xdr:colOff>
      <xdr:row>25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FBF155-FDE4-50BB-7439-7C8D7C3F0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628649</xdr:colOff>
      <xdr:row>28</xdr:row>
      <xdr:rowOff>328613</xdr:rowOff>
    </xdr:from>
    <xdr:to>
      <xdr:col>21</xdr:col>
      <xdr:colOff>151649</xdr:colOff>
      <xdr:row>36</xdr:row>
      <xdr:rowOff>147638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05157E-3DD3-4878-D4C6-6DE42FFE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571499</xdr:colOff>
      <xdr:row>45</xdr:row>
      <xdr:rowOff>142876</xdr:rowOff>
    </xdr:from>
    <xdr:to>
      <xdr:col>20</xdr:col>
      <xdr:colOff>756987</xdr:colOff>
      <xdr:row>51</xdr:row>
      <xdr:rowOff>61913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4827E8-9974-2FE0-5B41-5ECFEDB55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176893</xdr:colOff>
      <xdr:row>0</xdr:row>
      <xdr:rowOff>40821</xdr:rowOff>
    </xdr:from>
    <xdr:to>
      <xdr:col>1</xdr:col>
      <xdr:colOff>1781219</xdr:colOff>
      <xdr:row>5</xdr:row>
      <xdr:rowOff>1369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2B5167-A7EB-40FB-A2A6-ADF3149E0F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176893" y="40821"/>
          <a:ext cx="1604326" cy="1307655"/>
        </a:xfrm>
        <a:prstGeom prst="rect">
          <a:avLst/>
        </a:prstGeom>
      </xdr:spPr>
    </xdr:pic>
    <xdr:clientData/>
  </xdr:twoCellAnchor>
  <xdr:twoCellAnchor editAs="oneCell">
    <xdr:from>
      <xdr:col>6</xdr:col>
      <xdr:colOff>320922</xdr:colOff>
      <xdr:row>1</xdr:row>
      <xdr:rowOff>98942</xdr:rowOff>
    </xdr:from>
    <xdr:to>
      <xdr:col>8</xdr:col>
      <xdr:colOff>576</xdr:colOff>
      <xdr:row>4</xdr:row>
      <xdr:rowOff>69647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2F2AE9D-E66D-4115-A241-0DD022309F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11764529" y="262228"/>
          <a:ext cx="1883664" cy="868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2087066</xdr:colOff>
      <xdr:row>1</xdr:row>
      <xdr:rowOff>197971</xdr:rowOff>
    </xdr:from>
    <xdr:to>
      <xdr:col>3</xdr:col>
      <xdr:colOff>1602057</xdr:colOff>
      <xdr:row>4</xdr:row>
      <xdr:rowOff>145972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405DB46D-C725-4870-BC0C-0798BF1C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11959" y="361257"/>
          <a:ext cx="2666465" cy="8460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16</xdr:row>
      <xdr:rowOff>83578</xdr:rowOff>
    </xdr:from>
    <xdr:to>
      <xdr:col>16</xdr:col>
      <xdr:colOff>464349</xdr:colOff>
      <xdr:row>23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125976</xdr:colOff>
      <xdr:row>0</xdr:row>
      <xdr:rowOff>40968</xdr:rowOff>
    </xdr:from>
    <xdr:to>
      <xdr:col>10</xdr:col>
      <xdr:colOff>506976</xdr:colOff>
      <xdr:row>10</xdr:row>
      <xdr:rowOff>24991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66367</xdr:colOff>
      <xdr:row>10</xdr:row>
      <xdr:rowOff>153628</xdr:rowOff>
    </xdr:from>
    <xdr:to>
      <xdr:col>10</xdr:col>
      <xdr:colOff>562081</xdr:colOff>
      <xdr:row>22</xdr:row>
      <xdr:rowOff>123458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190500</xdr:rowOff>
    </xdr:from>
    <xdr:to>
      <xdr:col>4</xdr:col>
      <xdr:colOff>485775</xdr:colOff>
      <xdr:row>22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8942</xdr:colOff>
      <xdr:row>29</xdr:row>
      <xdr:rowOff>38100</xdr:rowOff>
    </xdr:from>
    <xdr:to>
      <xdr:col>4</xdr:col>
      <xdr:colOff>571499</xdr:colOff>
      <xdr:row>47</xdr:row>
      <xdr:rowOff>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28015</xdr:colOff>
      <xdr:row>1</xdr:row>
      <xdr:rowOff>42021</xdr:rowOff>
    </xdr:from>
    <xdr:to>
      <xdr:col>1</xdr:col>
      <xdr:colOff>1484780</xdr:colOff>
      <xdr:row>2</xdr:row>
      <xdr:rowOff>429264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285190" y="99171"/>
          <a:ext cx="1456765" cy="1187343"/>
        </a:xfrm>
        <a:prstGeom prst="rect">
          <a:avLst/>
        </a:prstGeom>
      </xdr:spPr>
    </xdr:pic>
    <xdr:clientData/>
  </xdr:twoCellAnchor>
  <xdr:twoCellAnchor editAs="oneCell">
    <xdr:from>
      <xdr:col>5</xdr:col>
      <xdr:colOff>924485</xdr:colOff>
      <xdr:row>1</xdr:row>
      <xdr:rowOff>210109</xdr:rowOff>
    </xdr:from>
    <xdr:to>
      <xdr:col>6</xdr:col>
      <xdr:colOff>1272997</xdr:colOff>
      <xdr:row>2</xdr:row>
      <xdr:rowOff>294152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8125385" y="267259"/>
          <a:ext cx="1901087" cy="884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882464</xdr:colOff>
      <xdr:row>1</xdr:row>
      <xdr:rowOff>126063</xdr:rowOff>
    </xdr:from>
    <xdr:to>
      <xdr:col>4</xdr:col>
      <xdr:colOff>798421</xdr:colOff>
      <xdr:row>2</xdr:row>
      <xdr:rowOff>373097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92314" y="183213"/>
          <a:ext cx="3297332" cy="1047134"/>
        </a:xfrm>
        <a:prstGeom prst="rect">
          <a:avLst/>
        </a:prstGeom>
      </xdr:spPr>
    </xdr:pic>
    <xdr:clientData/>
  </xdr:twoCellAnchor>
  <xdr:twoCellAnchor editAs="oneCell">
    <xdr:from>
      <xdr:col>9</xdr:col>
      <xdr:colOff>840443</xdr:colOff>
      <xdr:row>1</xdr:row>
      <xdr:rowOff>168089</xdr:rowOff>
    </xdr:from>
    <xdr:to>
      <xdr:col>11</xdr:col>
      <xdr:colOff>703420</xdr:colOff>
      <xdr:row>2</xdr:row>
      <xdr:rowOff>255822</xdr:rowOff>
    </xdr:to>
    <xdr:pic>
      <xdr:nvPicPr>
        <xdr:cNvPr id="6" name="Picture 10" descr="Ministerio de Hacienda - República Dominicana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8643" y="225239"/>
          <a:ext cx="2148977" cy="88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</xdr:row>
      <xdr:rowOff>84045</xdr:rowOff>
    </xdr:from>
    <xdr:to>
      <xdr:col>4</xdr:col>
      <xdr:colOff>588309</xdr:colOff>
      <xdr:row>28</xdr:row>
      <xdr:rowOff>98052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717827</xdr:colOff>
      <xdr:row>12</xdr:row>
      <xdr:rowOff>98254</xdr:rowOff>
    </xdr:from>
    <xdr:to>
      <xdr:col>11</xdr:col>
      <xdr:colOff>1007717</xdr:colOff>
      <xdr:row>46</xdr:row>
      <xdr:rowOff>165653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252131</xdr:colOff>
      <xdr:row>88</xdr:row>
      <xdr:rowOff>28015</xdr:rowOff>
    </xdr:from>
    <xdr:to>
      <xdr:col>9</xdr:col>
      <xdr:colOff>1161268</xdr:colOff>
      <xdr:row>93</xdr:row>
      <xdr:rowOff>389964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13047</xdr:colOff>
      <xdr:row>95</xdr:row>
      <xdr:rowOff>52190</xdr:rowOff>
    </xdr:from>
    <xdr:to>
      <xdr:col>3</xdr:col>
      <xdr:colOff>342900</xdr:colOff>
      <xdr:row>111</xdr:row>
      <xdr:rowOff>156575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70222" y="22369265"/>
          <a:ext cx="4082703" cy="2847585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200">
              <a:latin typeface="Century Gothic" panose="020B0502020202020204" pitchFamily="34" charset="0"/>
            </a:rPr>
            <a:t>Entre</a:t>
          </a:r>
          <a:r>
            <a:rPr lang="es-ES" sz="1200" baseline="0">
              <a:latin typeface="Century Gothic" panose="020B0502020202020204" pitchFamily="34" charset="0"/>
            </a:rPr>
            <a:t> los logros alcanzados por la Unidad Ejecutora del  Proyecto (UEP CGR-BID), se encuentran: </a:t>
          </a:r>
        </a:p>
        <a:p>
          <a:pPr algn="l"/>
          <a:endParaRPr lang="es-ES" sz="1200" baseline="0">
            <a:latin typeface="Century Gothic" panose="020B0502020202020204" pitchFamily="34" charset="0"/>
          </a:endParaRPr>
        </a:p>
        <a:p>
          <a:pPr lvl="1" algn="l"/>
          <a:r>
            <a:rPr lang="es-ES" sz="1200" baseline="0">
              <a:latin typeface="Century Gothic" panose="020B0502020202020204" pitchFamily="34" charset="0"/>
            </a:rPr>
            <a:t>1. Haber logrado la elegibilidad del Programa por parte del Banco Interamericano de Desarrollo (BID) en fecha 6 de septiembre de 2023. </a:t>
          </a:r>
        </a:p>
        <a:p>
          <a:pPr algn="l"/>
          <a:endParaRPr lang="es-ES" sz="1200" baseline="0">
            <a:latin typeface="Century Gothic" panose="020B0502020202020204" pitchFamily="34" charset="0"/>
          </a:endParaRPr>
        </a:p>
        <a:p>
          <a:pPr lvl="1" algn="l"/>
          <a:r>
            <a:rPr lang="es-ES" sz="1200" baseline="0">
              <a:latin typeface="Century Gothic" panose="020B0502020202020204" pitchFamily="34" charset="0"/>
            </a:rPr>
            <a:t>2. Puesta en operación la UEP en tiempo récord, con la contratación del equipo principal: Coordinador General (agosto 2023) y los especialistas de Adquisición (</a:t>
          </a:r>
          <a:r>
            <a:rPr lang="es-ES" sz="12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agosto 2023</a:t>
          </a:r>
          <a:r>
            <a:rPr lang="es-ES" sz="1200" baseline="0">
              <a:latin typeface="Century Gothic" panose="020B0502020202020204" pitchFamily="34" charset="0"/>
            </a:rPr>
            <a:t>), Financiero (</a:t>
          </a:r>
          <a:r>
            <a:rPr lang="es-ES" sz="12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agosto 2023</a:t>
          </a:r>
          <a:r>
            <a:rPr lang="es-ES" sz="1200" baseline="0">
              <a:latin typeface="Century Gothic" panose="020B0502020202020204" pitchFamily="34" charset="0"/>
            </a:rPr>
            <a:t>), así como el Especialista de Planificación y Monitoreo (Noviembre de 2023).</a:t>
          </a:r>
        </a:p>
        <a:p>
          <a:pPr lvl="1" algn="l"/>
          <a:endParaRPr lang="es-ES" sz="12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480963</xdr:colOff>
      <xdr:row>95</xdr:row>
      <xdr:rowOff>58995</xdr:rowOff>
    </xdr:from>
    <xdr:to>
      <xdr:col>5</xdr:col>
      <xdr:colOff>228601</xdr:colOff>
      <xdr:row>111</xdr:row>
      <xdr:rowOff>152401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4490988" y="22376070"/>
          <a:ext cx="2938513" cy="2836606"/>
        </a:xfrm>
        <a:prstGeom prst="rect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3. Gestionado el primer desembolso para operativizar las ejecuciones y darle autonomía al componente 2 del Programa. </a:t>
          </a:r>
        </a:p>
        <a:p>
          <a:pPr algn="l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algn="l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4. En curso se encuentra la contratación de los oficiales de Adquisiciones y Financiero. También se encuentra en proceso de evaluación uno de los tres Project Manager del componente. </a:t>
          </a:r>
        </a:p>
        <a:p>
          <a:pPr algn="l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5. Revisado y actualizado la Matriz de Riesgos del Componente 2 del Programa. </a:t>
          </a:r>
        </a:p>
      </xdr:txBody>
    </xdr:sp>
    <xdr:clientData/>
  </xdr:twoCellAnchor>
  <xdr:twoCellAnchor>
    <xdr:from>
      <xdr:col>5</xdr:col>
      <xdr:colOff>355601</xdr:colOff>
      <xdr:row>95</xdr:row>
      <xdr:rowOff>63500</xdr:rowOff>
    </xdr:from>
    <xdr:to>
      <xdr:col>9</xdr:col>
      <xdr:colOff>406400</xdr:colOff>
      <xdr:row>111</xdr:row>
      <xdr:rowOff>152401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556501" y="22380575"/>
          <a:ext cx="5118099" cy="2832101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6. Elaborado ocho (8) Términos de Referencia (TDR) internamente, con el apoyo de algunas áreas funcionales, los cuales se encuentran en la fase de revisión por el BID, correspondientes a: </a:t>
          </a: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Contratación para preparación y certificación en Control Interno (COSO); </a:t>
          </a: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Consultoría de Diagnóstico Legal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c. Consultoría de Diagnóstico Organizacional 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d. Consultoría de Diagnóstico Tecnológico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e. Consultoría de Coordinador de Integración y consolidación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f. Consultoría de gestión integral de riesgos (Producto 17);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g. Consultoría de Gestión del Cambio (Producto 19);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h. Consultoría para la elaboración y actualización de las normas básicas y complementarias (Producto 22).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pPr lvl="1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endParaRPr lang="es-E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546101</xdr:colOff>
      <xdr:row>95</xdr:row>
      <xdr:rowOff>63500</xdr:rowOff>
    </xdr:from>
    <xdr:to>
      <xdr:col>12</xdr:col>
      <xdr:colOff>1</xdr:colOff>
      <xdr:row>111</xdr:row>
      <xdr:rowOff>152401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2814301" y="22380575"/>
          <a:ext cx="2797175" cy="2832101"/>
        </a:xfrm>
        <a:prstGeom prst="rect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7. Gestionado la reactivación del Contrato de Servicios Profesionales de Ulises Guardiola para: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Conferencia Magistral en la Semana de la Calidad e Innovación;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Revisión técnica de TDR en proceso de evaluación por el BID;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c. Revisión técnica del Anteproyecto de Ley 10-07. 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nnys Azael Lorenzo" refreshedDate="45384.579218402781" createdVersion="6" refreshedVersion="6" minRefreshableVersion="3" recordCount="71" xr:uid="{00000000-000A-0000-FFFF-FFFF01000000}">
  <cacheSource type="worksheet">
    <worksheetSource name="Tabla1[[Nombre de tarea]:[Status]]"/>
  </cacheSource>
  <cacheFields count="5">
    <cacheField name="Nombre de tarea" numFmtId="0">
      <sharedItems/>
    </cacheField>
    <cacheField name="Start" numFmtId="0">
      <sharedItems/>
    </cacheField>
    <cacheField name="Finish" numFmtId="0">
      <sharedItems/>
    </cacheField>
    <cacheField name="% Complete" numFmtId="9">
      <sharedItems containsSemiMixedTypes="0" containsString="0" containsNumber="1" minValue="0" maxValue="1"/>
    </cacheField>
    <cacheField name="Status" numFmtId="0">
      <sharedItems count="5">
        <s v="Completada"/>
        <s v="En proceso"/>
        <s v="En la fecha prevista"/>
        <s v="Ganancia temprana"/>
        <s v="Rezag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nnys Azael Lorenzo Mariñez" refreshedDate="45664.413119328703" createdVersion="8" refreshedVersion="8" minRefreshableVersion="3" recordCount="68" xr:uid="{6F72DC11-7AA2-4AD2-80A9-26DFA462AA96}">
  <cacheSource type="worksheet">
    <worksheetSource name="Tabla1[[Subcomponente]:[Estado]]"/>
  </cacheSource>
  <cacheFields count="8">
    <cacheField name="Subcomponente" numFmtId="0">
      <sharedItems count="4">
        <s v="1. Subcomponente 2.1:  Modelo de Gestión y estructura orgánica de la CGR modernizados"/>
        <s v="2. Subcomponente 2.2: Desarrollo de competencias para el control interno"/>
        <s v="3. Subcomponente 2.3 Tecnologías digitales orientadas a la transparencia y control del buen uso de los recursos públicos"/>
        <s v="Gestión, Auditoría y Evaluación"/>
      </sharedItems>
    </cacheField>
    <cacheField name="Producto" numFmtId="0">
      <sharedItems count="8">
        <s v="Producto 9: Nuevo Modelo de Gestión de la CGRD Diseñado"/>
        <s v="Producto 10: Modelo de Control ex ante Diseñado, incluye Gestión de Riesgos"/>
        <s v="Producto 11: Estrategia de gestión integral del cambio de control interno y transformación digital, desarrollada"/>
        <s v="Producto 12: Nuevo Modelo de Gestión del Talento Humano diseñado"/>
        <s v="Producto 13: Auditores certificados con base en estándares nacionales e internacionales"/>
        <s v="Producto 14: Nuevo Modelo de Control Interno bajo estándares nacionales e internacionales"/>
        <s v="Producto 15. Herramientas digitales orientadas a la transparencia implementada."/>
        <s v="Gestión del Programa"/>
      </sharedItems>
    </cacheField>
    <cacheField name="Nombre de tarea" numFmtId="0">
      <sharedItems/>
    </cacheField>
    <cacheField name="Comienzo" numFmtId="0">
      <sharedItems containsDate="1" containsMixedTypes="1" minDate="2024-05-01T00:00:00" maxDate="2024-07-02T00:00:00"/>
    </cacheField>
    <cacheField name="Fin" numFmtId="0">
      <sharedItems containsDate="1" containsMixedTypes="1" minDate="2024-12-01T00:00:00" maxDate="2025-01-01T00:00:00"/>
    </cacheField>
    <cacheField name="% avance" numFmtId="9">
      <sharedItems containsSemiMixedTypes="0" containsString="0" containsNumber="1" minValue="0" maxValue="1"/>
    </cacheField>
    <cacheField name="% pendiente" numFmtId="9">
      <sharedItems containsSemiMixedTypes="0" containsString="0" containsNumber="1" minValue="0" maxValue="1"/>
    </cacheField>
    <cacheField name="Estado" numFmtId="0">
      <sharedItems count="18">
        <s v="En ejecución "/>
        <s v="Pospuesta"/>
        <s v="Tarea futura"/>
        <s v="En evaluación para contratación"/>
        <s v="Publicada"/>
        <s v="Ganancia temprana"/>
        <s v="Etapa previa"/>
        <s v="Completada"/>
        <s v="Lista Corta"/>
        <s v="Desierto"/>
        <s v="En negociación"/>
        <s v="Publicada " u="1"/>
        <s v="Rezagada" u="1"/>
        <s v="Publicada (2da. Convocatoria)" u="1"/>
        <s v="Ejecución" u="1"/>
        <s v="En evaluación" u="1"/>
        <s v="En proceso " u="1"/>
        <s v="Pospuest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s v="Elaboración de TDR para los consultores encargados del levantamiento de información"/>
    <s v="Mon 02/10/23"/>
    <s v="Fri 17/11/23"/>
    <n v="1"/>
    <x v="0"/>
  </r>
  <r>
    <s v="Consultor individual en Derecho Administrativo para el Levantamiento de información sobre el modelo de gestión de la CGR existente e identificación de brechas de competencias y estándares internacionales"/>
    <s v="Thu 12/10/23"/>
    <s v="Thu 15/08/24"/>
    <n v="0.28999999999999998"/>
    <x v="1"/>
  </r>
  <r>
    <s v="Consultor individual en Tecnologías para el Levantamiento de información sobre el modelo de gestión de la CGR existente e identificación de brechas de competencias y estándares internacionales"/>
    <s v="Thu 12/10/23"/>
    <s v="Thu 15/08/24"/>
    <n v="0.28999999999999998"/>
    <x v="1"/>
  </r>
  <r>
    <s v="Consultor individual en Organización para el Levantamiento de información sobre el modelo de gestión de la CGR existente e identificación de brechas de competencias y estándares internacionales"/>
    <s v="Thu 12/10/23"/>
    <s v="Thu 15/08/24"/>
    <n v="0.27"/>
    <x v="1"/>
  </r>
  <r>
    <s v="Consultor coordinador para consolidación e integración de los trabajos de levantamiento de información e identificación de brechas"/>
    <s v="Thu 12/10/23"/>
    <s v="Thu 13/02/25"/>
    <n v="0.14000000000000001"/>
    <x v="1"/>
  </r>
  <r>
    <s v="Benchmark internacional"/>
    <s v="Mon 04/03/24"/>
    <s v="Fri 27/12/24"/>
    <n v="0"/>
    <x v="2"/>
  </r>
  <r>
    <s v="Creación del observatorio"/>
    <s v="Mon 03/02/25"/>
    <s v="Wed 30/04/25"/>
    <n v="0"/>
    <x v="2"/>
  </r>
  <r>
    <s v="Contratación de consultor para el diseño del nuevo modelo de gestión de la CGR "/>
    <s v="Mon 15/04/24"/>
    <s v="Fri 21/02/25"/>
    <n v="0.1"/>
    <x v="3"/>
  </r>
  <r>
    <s v="Contratación de consultor para el diseño del Plan Estratégico con base al modelo de gestión de la CGR"/>
    <s v="Fri 25/10/24"/>
    <s v="Mon 25/08/25"/>
    <n v="7.0000000000000007E-2"/>
    <x v="3"/>
  </r>
  <r>
    <s v="Contratación de un Project Manager de apoyo para el componente 2"/>
    <s v="Thu 12/10/23"/>
    <s v="Wed 19/04/28"/>
    <n v="0.1"/>
    <x v="1"/>
  </r>
  <r>
    <s v="Contratación de consultor para la elaboración de TdR y borrador de SP de una firma encargada de la transformación de Procesos misionales actuales priorizados y rediseño de la estructura organizacional de la CGR y Manual de Organización y Funciones"/>
    <s v="Wed 01/05/24"/>
    <s v="Fri 29/11/24"/>
    <n v="0"/>
    <x v="2"/>
  </r>
  <r>
    <s v="Ajustes al proceso para conciliación de nóminas, ajustes al proceso para certificación de contratos y modificaciones, ajustes al proceso de desarrollo normativo, ajustes al proceso de para aprobación de órdenes de pago y modificaciones"/>
    <s v="Tue 01/07/25"/>
    <s v="Thu 31/12/26"/>
    <n v="0"/>
    <x v="2"/>
  </r>
  <r>
    <s v="Contratación de firma para el desarrollo del proceso para gestión integral de riesgos en los procesos de la administración financiera del Estado y sectoriales"/>
    <s v="Thu 12/10/23"/>
    <s v="Mon 03/03/25"/>
    <n v="0.05"/>
    <x v="1"/>
  </r>
  <r>
    <s v="Contratación de consultor para el desarrollo del proceso para la investigación, análisis y seguimiento de fraude y corrupción administrativa"/>
    <s v="Wed 29/11/23"/>
    <s v="Mon 31/03/25"/>
    <n v="7.0000000000000007E-2"/>
    <x v="3"/>
  </r>
  <r>
    <s v="Contratación de consultor para el desarrollo del proceso para la prevención de fraudes con control social "/>
    <s v="Wed 29/11/23"/>
    <s v="Mon 30/09/24"/>
    <n v="7.0000000000000007E-2"/>
    <x v="3"/>
  </r>
  <r>
    <s v="Contratación de consultor para el diseño e implementación de procesos y programas de prevención de fraude"/>
    <s v="Wed 29/11/23"/>
    <s v="Mon 31/03/25"/>
    <n v="7.0000000000000007E-2"/>
    <x v="3"/>
  </r>
  <r>
    <s v="Contratación de consultor para el desarrollo protocolos, criterios y capacidades para la gestión de denuncias "/>
    <s v="Wed 29/11/23"/>
    <s v="Mon 30/09/24"/>
    <n v="7.0000000000000007E-2"/>
    <x v="3"/>
  </r>
  <r>
    <s v="Definición de estrategia antifraude, sistemas de denuncias y campaña de socialización continua"/>
    <s v="Mon 06/01/25"/>
    <s v="Fri 31/12/27"/>
    <n v="7.0000000000000007E-2"/>
    <x v="3"/>
  </r>
  <r>
    <s v="Contratación de consultor para la revisión y ajustes prioritarios a la estructura organizacional de la CGR"/>
    <s v="Thu 12/10/23"/>
    <s v="Fri 18/10/24"/>
    <n v="0.67"/>
    <x v="3"/>
  </r>
  <r>
    <s v="Rediseño de la estructura organizacional de la CGR y Manual de Organización y Funciones implementado"/>
    <s v="Mon 06/10/25"/>
    <s v="Fri 30/10/26"/>
    <n v="0"/>
    <x v="2"/>
  </r>
  <r>
    <s v="Desarrollo de instrumentos metodológicos para monitoreo y evaluación de la transformación digital"/>
    <s v="Mon 05/05/25"/>
    <s v="Fri 30/04/27"/>
    <n v="0"/>
    <x v="2"/>
  </r>
  <r>
    <s v="Diseño e implementación del Esquema de Gobernanza, estructura y procesos y de un &quot;Programa de Aseguramiento y Control de Calidad&quot;, conforme estandares nacionales e internacionales."/>
    <s v="Mon 05/01/26"/>
    <s v="Tue 30/06/26"/>
    <n v="0"/>
    <x v="2"/>
  </r>
  <r>
    <s v="Contratación de consultor para la elaboración de TdR y borrador de la SP firma encargada de la gestion del cambio de control interno y transformación digital "/>
    <s v="Thu 12/10/23"/>
    <s v="Mon 17/06/24"/>
    <n v="0.12"/>
    <x v="1"/>
  </r>
  <r>
    <s v="Contratación de firma para el diseño e implementación de la estrategia de gestión integral del cambio de control interno y transformación digital "/>
    <s v="Tue 18/06/24"/>
    <s v="Mon 17/04/28"/>
    <n v="0.01"/>
    <x v="1"/>
  </r>
  <r>
    <s v="Equipamiento de tecnología para apoyo a la comunicación y gestión del cambio "/>
    <s v="Tue 01/07/25"/>
    <s v="Wed 30/07/25"/>
    <n v="0"/>
    <x v="2"/>
  </r>
  <r>
    <s v="Diseño del modelo de talento humano, diseño e implementación del plan de desarrollo profesional por nivel de competencias y diseño e implementación de la carrera de control interno de la CGR"/>
    <s v="Mon 06/10/25"/>
    <s v="Fri 29/10/27"/>
    <n v="0"/>
    <x v="2"/>
  </r>
  <r>
    <s v="Proyecto de acreditación y autonomía de la Escuela de Control Interno"/>
    <s v="Mon 01/02/27"/>
    <s v="Fri 29/10/27"/>
    <n v="0"/>
    <x v="2"/>
  </r>
  <r>
    <s v="Contratación de firma para el desarrollo del curso de preparación para la certificación en COSO de auditores y otros profesionales de la CGR"/>
    <s v="Thu 12/10/23"/>
    <s v="Wed 12/06/24"/>
    <n v="0.73"/>
    <x v="1"/>
  </r>
  <r>
    <s v="Curso de preparación para la certificación en COSO de auditores y otros profesionales de la CGR"/>
    <s v="Mon 02/03/26"/>
    <s v="Tue 31/03/26"/>
    <n v="0"/>
    <x v="2"/>
  </r>
  <r>
    <s v="Certificación en COSO de auditores y otros profesionales de la CGR"/>
    <s v="Mon 09/09/24"/>
    <s v="Mon 13/01/25"/>
    <n v="0.49"/>
    <x v="3"/>
  </r>
  <r>
    <s v="Certificación en COSO de auditores y otros profesionales de la CGR"/>
    <s v="Mon 02/11/26"/>
    <s v="Mon 30/11/26"/>
    <n v="0"/>
    <x v="2"/>
  </r>
  <r>
    <s v="Contratación de firma para el desarrollo del curso de preparación para la certificación en CIA de auditores y otros profesionales de la CGR"/>
    <s v="Thu 12/10/23"/>
    <s v="Wed 12/06/24"/>
    <n v="0.61"/>
    <x v="1"/>
  </r>
  <r>
    <s v="Curso de preparación para la certificación en CIA de auditores y otros profesionales de la CGR"/>
    <s v="Mon 02/03/26"/>
    <s v="Mon 30/03/26"/>
    <n v="0"/>
    <x v="2"/>
  </r>
  <r>
    <s v="Certificación en CIA de auditores y otros profesionales de la CGR"/>
    <s v="Mon 09/09/24"/>
    <s v="Mon 13/01/25"/>
    <n v="0.38"/>
    <x v="3"/>
  </r>
  <r>
    <s v="Certificación en CIA de auditores y otros profesionales de la CGR"/>
    <s v="Mon 02/11/26"/>
    <s v="Mon 30/11/26"/>
    <n v="0"/>
    <x v="2"/>
  </r>
  <r>
    <s v="Actualización de la certificación en CIA"/>
    <s v="Tue 01/07/25"/>
    <s v="Fri 30/07/27"/>
    <n v="0"/>
    <x v="2"/>
  </r>
  <r>
    <s v="Curso de preparación"/>
    <s v="Mon 03/03/25"/>
    <s v="Mon 03/03/25"/>
    <n v="0"/>
    <x v="2"/>
  </r>
  <r>
    <s v="Certificación"/>
    <s v="Mon 03/11/25"/>
    <s v="Fri 28/11/25"/>
    <n v="0"/>
    <x v="2"/>
  </r>
  <r>
    <s v="Actualización de la certificación en CIA"/>
    <s v="Mon 05/07/27"/>
    <s v="Fri 30/07/27"/>
    <n v="0"/>
    <x v="2"/>
  </r>
  <r>
    <s v="Asistencia técnica a la CGR para lograr cumplir con la Certificación de la CGR en la Norma para la seguridad de las tecnologías de la información y comunicación "/>
    <s v="Mon 03/02/25"/>
    <s v="Fri 27/02/26"/>
    <n v="0"/>
    <x v="2"/>
  </r>
  <r>
    <s v="Contratación de firma para el desarrollo del curso de preparación para la certificación en AFA de auditores y otros profesionales de la CGR"/>
    <s v="Thu 12/10/23"/>
    <s v="Wed 12/06/24"/>
    <n v="0"/>
    <x v="2"/>
  </r>
  <r>
    <s v="Certificación en AFA de auditores y otros profesionales de la CGR"/>
    <s v="Mon 09/09/24"/>
    <s v="Mon 13/01/25"/>
    <n v="0"/>
    <x v="2"/>
  </r>
  <r>
    <s v="Actualización de la certificación "/>
    <s v="Mon 06/07/26"/>
    <s v="Fri 31/07/26"/>
    <n v="0"/>
    <x v="2"/>
  </r>
  <r>
    <s v="Contratación de consultor para la elaboración de TDR para contratación de consultores para Asistencia Técnica consultores encargados de la elaboración y actualización de las normas de medio ambiente, cambio climatico, Genero y discapacidad"/>
    <s v="Tue 27/02/24"/>
    <s v="Mon 30/09/24"/>
    <n v="0.14000000000000001"/>
    <x v="3"/>
  </r>
  <r>
    <s v="Contratación de consultor para la elaboración y actualización de las normas de primer y segundo grado y rediseño de herramienta de medición y evaluación del control interno"/>
    <s v="Wed 01/11/23"/>
    <s v="Fri 27/12/24"/>
    <n v="0.05"/>
    <x v="1"/>
  </r>
  <r>
    <s v="Consultor 2 - medio ambiente y cambio climatico"/>
    <s v="Mon 03/02/25"/>
    <s v="Mon 30/06/25"/>
    <n v="0"/>
    <x v="1"/>
  </r>
  <r>
    <s v="Consultor 3 - Genero y discapacidad"/>
    <s v="Mon 03/02/25"/>
    <s v="Mon 30/06/25"/>
    <n v="0"/>
    <x v="1"/>
  </r>
  <r>
    <s v="Talleres de sensibilización y capacitación de multiplicadores de la CGRD y las instituciones auditadas, para el conocimiento y aplicación de las normas básicas y complementarias de control interno, y promoción de la interacción entre auditor y auditado"/>
    <s v="Mon 03/11/25"/>
    <s v="Mon 30/11/26"/>
    <n v="0"/>
    <x v="3"/>
  </r>
  <r>
    <s v="Elaboración de TDR para contratación de consultoria de control interno"/>
    <s v="Thu 01/02/24"/>
    <s v="Fri 30/08/24"/>
    <n v="0"/>
    <x v="2"/>
  </r>
  <r>
    <s v="Levantamiento de información, diseño de un plan de acción para la implementación, desarrollo de los medios y elementos necesarios para la implementación del modelo de control interno institucional y acompañamiento en la implementación"/>
    <s v="Mon 01/09/25"/>
    <s v="Fri 29/01/27"/>
    <n v="0"/>
    <x v="2"/>
  </r>
  <r>
    <s v="Contratación de consultor para el análisis de capacidades de brechas basado en COBIT y generacion del plan de gobierno de TI"/>
    <s v="Mon 01/01/24"/>
    <s v="Thu 31/10/24"/>
    <n v="0.28999999999999998"/>
    <x v="3"/>
  </r>
  <r>
    <s v="Contratación de Firma para proveer personal en Mision para fortalecer de capacidades de TI, contrapartes a las firmas de consultoría y transferir conocimiento a la Entidad - Fase 1"/>
    <s v="Thu 12/10/23"/>
    <s v="Thu 12/08/27"/>
    <n v="0"/>
    <x v="2"/>
  </r>
  <r>
    <s v="Contratación de personal en Mision para fortalecer de capacidades de TI, contrapartes a las firmas de consultoría y transferir conocimiento a la Entidad - Fase 2"/>
    <s v="Mon 01/06/26"/>
    <s v="Mon 28/02/28"/>
    <n v="0"/>
    <x v="2"/>
  </r>
  <r>
    <s v="Contratación de Consultor para la elaboración de TdR, borrador de SP y aviso de expresión de interés para la Fábrica de Software, incluye el apoyo en la evaluación técnica de las propuestas"/>
    <s v="Thu 12/10/23"/>
    <s v="Wed 19/02/25"/>
    <n v="0"/>
    <x v="2"/>
  </r>
  <r>
    <s v="Contratación de Firma (Fábrica de software) para la arquitectura estratégica, la arquitectura de segmento, herramienta para el ciclo de vida de las recomendaciones y ajustes a los sistemas actuales incluyendo interoperabilidad - Fase 1"/>
    <s v="Wed 05/06/24"/>
    <s v="Mon 20/07/26"/>
    <n v="0"/>
    <x v="2"/>
  </r>
  <r>
    <s v="Selección directa de Firma (Fábrica de software) para continuar con la Fase 2 de la construcción y pruebas de componentes de software"/>
    <s v="Tue 14/04/26"/>
    <s v="Mon 20/12/27"/>
    <n v="0"/>
    <x v="2"/>
  </r>
  <r>
    <s v="Tableros y herramientas de analítica implementados, incluyendo metodología y plan de mejora de la calidad de los datos, arquitectura de la solución de analítica de acuerdo a las necesidades operativas y estratégicas de la CGR"/>
    <s v="Mon 01/09/25"/>
    <s v="Fri 30/07/27"/>
    <n v="0"/>
    <x v="2"/>
  </r>
  <r>
    <s v="Infraestructura y Servicios de TI"/>
    <s v="Wed 10/12/25"/>
    <s v="Wed 24/02/27"/>
    <n v="0"/>
    <x v="2"/>
  </r>
  <r>
    <s v="Contratación de firma para el diseño e implementación interfaz web del sistema Trámite Regular Estructurado"/>
    <s v="Thu 12/10/23"/>
    <s v="Mon 04/08/25"/>
    <n v="0"/>
    <x v="1"/>
  </r>
  <r>
    <s v="Capacitación especializada en ciberseguridad"/>
    <s v="Thu 01/01/26"/>
    <s v="Wed 30/06/27"/>
    <n v="0"/>
    <x v="2"/>
  </r>
  <r>
    <s v="Concientización y sensibilización en general"/>
    <s v="Thu 01/01/26"/>
    <s v="Wed 30/06/27"/>
    <n v="0"/>
    <x v="2"/>
  </r>
  <r>
    <s v="Plan de Continuidad de Negocios (BCP-Bussines Continuity Plan), diseñado e implementado"/>
    <s v="Fri 01/08/25"/>
    <s v="Thu 28/01/27"/>
    <n v="0.28999999999999998"/>
    <x v="3"/>
  </r>
  <r>
    <s v="Adquisición de Licenciamiento del Sistema de información para la gestión integral de riesgos en los procesos de control interno"/>
    <s v="Thu 15/02/24"/>
    <s v="Thu 16/12/27"/>
    <n v="0"/>
    <x v="2"/>
  </r>
  <r>
    <s v="Contratación de Coordinador del Proyecto"/>
    <s v="Fri 05/05/23"/>
    <s v="Thu 04/05/28"/>
    <n v="0.14000000000000001"/>
    <x v="1"/>
  </r>
  <r>
    <s v="Contratación de Especialista de Adquisiciones"/>
    <s v="Fri 05/05/23"/>
    <s v="Tue 16/05/28"/>
    <n v="0.14000000000000001"/>
    <x v="1"/>
  </r>
  <r>
    <s v="Contratación de Especialista Financiero"/>
    <s v="Fri 05/05/23"/>
    <s v="Mon 10/04/28"/>
    <n v="0.14000000000000001"/>
    <x v="1"/>
  </r>
  <r>
    <s v="Contratación de un Especialista en P&amp;M"/>
    <s v="Fri 05/05/23"/>
    <s v="Tue 21/03/28"/>
    <n v="0.11"/>
    <x v="1"/>
  </r>
  <r>
    <s v="Contratación de Especialista de Apoyo en Comunicaciones"/>
    <s v="Wed 16/08/23"/>
    <s v="Fri 10/03/28"/>
    <n v="0"/>
    <x v="4"/>
  </r>
  <r>
    <s v="Contratación de un Oficial de Adquisiciones para la UEP / CGR"/>
    <s v="Tue 03/10/23"/>
    <s v="Mon 17/01/28"/>
    <n v="0.1"/>
    <x v="1"/>
  </r>
  <r>
    <s v="Contratación de Oficial Financiero para la UEP / CGR"/>
    <s v="Tue 03/10/23"/>
    <s v="Thu 27/04/28"/>
    <n v="0.09"/>
    <x v="1"/>
  </r>
  <r>
    <s v="Gastos logísticos"/>
    <s v="Tue 02/01/24"/>
    <s v="Tue 04/01/28"/>
    <n v="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x v="0"/>
    <x v="0"/>
    <s v="Consultor individual en Derecho Administrativo para el Levantamiento de información sobre el modelo de gestión de la CGR existente e identificación de brechas de competencias y estándares internacionales"/>
    <s v="mar 2/1/24"/>
    <s v="lun 30/9/24"/>
    <n v="1"/>
    <n v="0"/>
    <x v="0"/>
  </r>
  <r>
    <x v="0"/>
    <x v="0"/>
    <s v="Consultor individual en Tecnologías para el Levantamiento de información sobre el modelo de gestión de la CGR existente e identificación de brechas de competencias y estándares internacionales"/>
    <s v="jue 12/10/23"/>
    <s v="lun 30/9/24"/>
    <n v="1"/>
    <n v="0"/>
    <x v="0"/>
  </r>
  <r>
    <x v="0"/>
    <x v="0"/>
    <s v="Consultor individual en Organización para el Levantamiento de información sobre el modelo de gestión de la CGR existente e identificación de brechas de competencias y estándares internacionales"/>
    <s v="jue 12/10/23"/>
    <s v="lun 30/9/24"/>
    <n v="1"/>
    <n v="0"/>
    <x v="0"/>
  </r>
  <r>
    <x v="0"/>
    <x v="0"/>
    <s v="Consultoría de coordinador para consolidación e integración de los trabajos de levantamiento de información e identificación de brechas"/>
    <s v="lun 1/4/24"/>
    <s v="lun 30/6/25"/>
    <n v="0.43"/>
    <n v="0.57000000000000006"/>
    <x v="0"/>
  </r>
  <r>
    <x v="0"/>
    <x v="0"/>
    <s v="Benchmark internacional"/>
    <s v="mar 1/4/25"/>
    <s v="lun 26/1/26"/>
    <n v="0"/>
    <n v="1"/>
    <x v="1"/>
  </r>
  <r>
    <x v="0"/>
    <x v="0"/>
    <s v="Creación del observatorio"/>
    <s v="lun 21/4/25"/>
    <s v="mié 31/12/25"/>
    <n v="0"/>
    <n v="1"/>
    <x v="2"/>
  </r>
  <r>
    <x v="0"/>
    <x v="0"/>
    <s v="Cnsultoría para el diseño del nuevo modelo de gestión de la CGR "/>
    <s v="lun 1/4/24"/>
    <s v="vie 7/2/25"/>
    <n v="0"/>
    <n v="1"/>
    <x v="3"/>
  </r>
  <r>
    <x v="0"/>
    <x v="0"/>
    <s v="Contratación de consultor para el diseño del Plan Estratégico con base al modelo de gestión de la CGR"/>
    <s v="mar 2/4/24"/>
    <s v="vie 31/1/25"/>
    <n v="0.77"/>
    <n v="0.22999999999999998"/>
    <x v="0"/>
  </r>
  <r>
    <x v="0"/>
    <x v="0"/>
    <s v="Contratación de consultor para la revisión y ajustes prioritarios a la estructura organizacional de la CGR"/>
    <s v="mar 2/1/24"/>
    <s v="vie 30/5/25"/>
    <n v="0"/>
    <n v="1"/>
    <x v="0"/>
  </r>
  <r>
    <x v="0"/>
    <x v="0"/>
    <s v="Elaboración de TdR para el rediseño de la estructura organizacional"/>
    <s v="vie 8/11/24"/>
    <s v="lun 30/6/25"/>
    <n v="0"/>
    <n v="1"/>
    <x v="3"/>
  </r>
  <r>
    <x v="0"/>
    <x v="0"/>
    <s v="Rediseño de la estructura organizacional de la CGR y Manual de Organización y Funciones según el nuevo modelo, implementado"/>
    <s v="lun 1/7/24"/>
    <s v="lun 23/6/25"/>
    <n v="0"/>
    <n v="1"/>
    <x v="2"/>
  </r>
  <r>
    <x v="0"/>
    <x v="0"/>
    <s v="Estructura Funcional y Manual de Cargos (perfiles)"/>
    <s v="dom 30/6/24"/>
    <s v="mar 28/9/27"/>
    <n v="0"/>
    <n v="1"/>
    <x v="2"/>
  </r>
  <r>
    <x v="0"/>
    <x v="0"/>
    <s v="Diseño e implementación del Esquema de Gobernanza, estructura y procesos y de un &quot;Programa de Aseguramiento y Control de Calidad&quot;, conforme estandares nacionales e internacionales."/>
    <s v="lun 1/7/24"/>
    <s v="mar 30/6/26"/>
    <n v="0"/>
    <n v="1"/>
    <x v="4"/>
  </r>
  <r>
    <x v="0"/>
    <x v="0"/>
    <s v="Implementación de un sistema de gestión antisoborno y cumplimiento regulatorio"/>
    <s v="lun 1/4/24"/>
    <s v="lun 31/3/25"/>
    <n v="0.75"/>
    <n v="0.25"/>
    <x v="0"/>
  </r>
  <r>
    <x v="0"/>
    <x v="0"/>
    <s v="Contratación de un Project Manager de apoyo para el subcomponente 2.1"/>
    <s v="dom 22/10/23"/>
    <s v="lun 20/11/23"/>
    <n v="0.28000000000000003"/>
    <n v="0.72"/>
    <x v="0"/>
  </r>
  <r>
    <x v="0"/>
    <x v="1"/>
    <s v="Consultoría para la elaboración de TdR para la transformación de los procesos misionales "/>
    <d v="2024-05-01T00:00:00"/>
    <d v="2024-12-31T00:00:00"/>
    <n v="0"/>
    <n v="1"/>
    <x v="3"/>
  </r>
  <r>
    <x v="0"/>
    <x v="1"/>
    <s v="Ajustes al proceso para conciliación de nóminas"/>
    <s v="jue 2/5/24"/>
    <s v="vie 1/5/26"/>
    <n v="0"/>
    <n v="1"/>
    <x v="2"/>
  </r>
  <r>
    <x v="0"/>
    <x v="1"/>
    <s v="Ajustes al proceso para para certificación de contratos y modificaciones"/>
    <s v="jue 30/1/25"/>
    <s v="vie 29/1/27"/>
    <n v="0"/>
    <n v="1"/>
    <x v="2"/>
  </r>
  <r>
    <x v="0"/>
    <x v="1"/>
    <s v="Ajustes al proceso de Desarrollo Normativo"/>
    <s v="jue 2/5/24"/>
    <s v="vie 1/5/26"/>
    <n v="0"/>
    <n v="1"/>
    <x v="2"/>
  </r>
  <r>
    <x v="0"/>
    <x v="1"/>
    <s v="Ajustes al proceso para aprobación de órdenes de pago y modificaciones"/>
    <s v="jue 2/5/24"/>
    <s v="vie 1/5/26"/>
    <n v="0"/>
    <n v="1"/>
    <x v="2"/>
  </r>
  <r>
    <x v="0"/>
    <x v="1"/>
    <s v="Rediseño de los procesos de las unidades de auditoría interna."/>
    <s v="jue 2/5/24"/>
    <s v="vie 1/5/26"/>
    <n v="0"/>
    <n v="1"/>
    <x v="2"/>
  </r>
  <r>
    <x v="0"/>
    <x v="1"/>
    <s v="Proceso para gestión integral de riesgos en los procesos de la administración financiera del Estado"/>
    <s v="vie 1/3/24"/>
    <s v="jue 31/12/26"/>
    <n v="0"/>
    <n v="1"/>
    <x v="4"/>
  </r>
  <r>
    <x v="0"/>
    <x v="1"/>
    <s v="Proceso para gestión integral de riesgos sectoriales (Salud, Educación, Hacienda, etc.)"/>
    <s v="vie 1/3/24"/>
    <s v="jue 31/12/26"/>
    <n v="0"/>
    <n v="1"/>
    <x v="4"/>
  </r>
  <r>
    <x v="0"/>
    <x v="1"/>
    <s v="Contratación de consultor para el desarrollo del proceso para la investigación, análisis y seguimiento de fraude y corrupción administrativa"/>
    <s v="lun 10/2/25"/>
    <s v="jue 11/6/26"/>
    <n v="0"/>
    <n v="1"/>
    <x v="5"/>
  </r>
  <r>
    <x v="0"/>
    <x v="1"/>
    <s v="Contratación de consultor para el desarrollo del proceso para la prevención de fraudes con control social "/>
    <s v="lun 10/2/25"/>
    <s v="jue 11/12/25"/>
    <n v="0"/>
    <n v="1"/>
    <x v="5"/>
  </r>
  <r>
    <x v="0"/>
    <x v="1"/>
    <s v="Contratación de consultor para el diseño e implementación de procesos y programas de prevención de fraude"/>
    <s v="lun 10/2/25"/>
    <s v="jue 11/6/26"/>
    <n v="0"/>
    <n v="1"/>
    <x v="5"/>
  </r>
  <r>
    <x v="0"/>
    <x v="1"/>
    <s v="Contratación de consultor para el desarrollo protocolos, criterios y capacidades para la gestión de denuncias "/>
    <s v="lun 10/2/25"/>
    <s v="jue 11/12/25"/>
    <n v="0"/>
    <n v="1"/>
    <x v="5"/>
  </r>
  <r>
    <x v="0"/>
    <x v="1"/>
    <s v="Definición de estrategia antifraude, sistemas de denuncias y campaña de socialización continua"/>
    <s v="lun 10/2/25"/>
    <s v="vie 4/2/28"/>
    <n v="0"/>
    <n v="1"/>
    <x v="5"/>
  </r>
  <r>
    <x v="0"/>
    <x v="2"/>
    <s v="Definición e implementación de sistema de gestión del cambio"/>
    <s v="mar 1/4/25"/>
    <s v="vie 31/12/27"/>
    <n v="0"/>
    <n v="1"/>
    <x v="5"/>
  </r>
  <r>
    <x v="0"/>
    <x v="2"/>
    <s v="Equipamiento de tecnología para apoyo a la comunicación y gestión del cambio "/>
    <s v="mar 1/7/25"/>
    <s v="jue 11/11/27"/>
    <n v="0"/>
    <n v="1"/>
    <x v="2"/>
  </r>
  <r>
    <x v="1"/>
    <x v="3"/>
    <s v="Elaboración de TDR para Diseño del Modelo de Gestión del Talento Humano"/>
    <s v="mar 1/10/24"/>
    <s v="lun 10/8/26"/>
    <n v="0"/>
    <n v="1"/>
    <x v="3"/>
  </r>
  <r>
    <x v="1"/>
    <x v="3"/>
    <s v="Diseño del modelo de talento humano, diseño e implementación del plan de desarrollo profesional por nivel de competencias y diseño e implementación de la carrera de control interno de la CGR"/>
    <s v="lun 6/10/25"/>
    <s v="vie 29/10/27"/>
    <n v="0"/>
    <n v="1"/>
    <x v="2"/>
  </r>
  <r>
    <x v="1"/>
    <x v="3"/>
    <s v="Plan estratégico para identificar, atraer y retener recursos humanos, elaborado"/>
    <s v="jue 1/5/25"/>
    <s v="mié 11/4/29"/>
    <n v="0"/>
    <n v="1"/>
    <x v="2"/>
  </r>
  <r>
    <x v="1"/>
    <x v="3"/>
    <s v="Proyecto de acreditación y autonomía de la Escuela de Control Interno"/>
    <s v="vie 26/6/26"/>
    <s v="vie 31/12/27"/>
    <n v="0.03"/>
    <n v="0.97"/>
    <x v="2"/>
  </r>
  <r>
    <x v="1"/>
    <x v="3"/>
    <s v="Project Manager subcomponente 2.2"/>
    <s v="mié 1/1/25"/>
    <s v="jue 30/3/28"/>
    <n v="7.3999999999999996E-2"/>
    <n v="0.92600000000000005"/>
    <x v="3"/>
  </r>
  <r>
    <x v="1"/>
    <x v="4"/>
    <s v="Inscripción de auditores para la preparación y certificación en COSO"/>
    <s v="jue 12/10/23"/>
    <s v="lun 30/11/26"/>
    <n v="0.67"/>
    <n v="0.32999999999999996"/>
    <x v="0"/>
  </r>
  <r>
    <x v="1"/>
    <x v="4"/>
    <s v="Inscripción de auditores para la preparación y certificación en CIA"/>
    <s v="jue 12/10/23"/>
    <s v="vie 30/7/27"/>
    <n v="0.35"/>
    <n v="0.65"/>
    <x v="0"/>
  </r>
  <r>
    <x v="1"/>
    <x v="4"/>
    <s v="Curso de preparación y certificación en COBIT version vigente"/>
    <s v="lun 3/3/25"/>
    <s v="vie 30/7/27"/>
    <n v="0"/>
    <n v="1"/>
    <x v="6"/>
  </r>
  <r>
    <x v="1"/>
    <x v="4"/>
    <s v="Asistencia técnica a la CGR para lograr cumplir con la Certificación de la CGR en la Norma para la seguridad de las tecnologías de la información y comunicación "/>
    <s v="lun 3/2/25"/>
    <s v="vie 27/2/26"/>
    <n v="0"/>
    <n v="1"/>
    <x v="2"/>
  </r>
  <r>
    <x v="1"/>
    <x v="4"/>
    <s v="Membresia, preparación y certificación en AFA"/>
    <s v="lun 1/12/25"/>
    <s v="vie 9/11/29"/>
    <n v="0.03"/>
    <n v="0.97"/>
    <x v="6"/>
  </r>
  <r>
    <x v="1"/>
    <x v="5"/>
    <s v="Consultoría para la elaboración de TDR para contratación de consultores para Asistencia Técnica consultores control interno bajo estándares nacionales e internacionales "/>
    <s v="mar 27/2/24"/>
    <s v="lun 30/9/24"/>
    <n v="1"/>
    <n v="0"/>
    <x v="7"/>
  </r>
  <r>
    <x v="1"/>
    <x v="5"/>
    <s v="Contratación de consultor para la elaboración y actualización de las normas de primer y segundo grado y rediseño de herramienta de medición y evaluación del control interno"/>
    <s v="mié 1/11/23"/>
    <s v="vie 27/12/24"/>
    <n v="0.09"/>
    <n v="0.91"/>
    <x v="8"/>
  </r>
  <r>
    <x v="1"/>
    <x v="5"/>
    <s v="Consultor 2 - medio ambiente y cambio climatico"/>
    <s v="lun 3/2/25"/>
    <s v="lun 30/6/25"/>
    <n v="0.09"/>
    <n v="0.91"/>
    <x v="8"/>
  </r>
  <r>
    <x v="1"/>
    <x v="5"/>
    <s v="Consultor 3 - Genero y discapacidad"/>
    <s v="lun 3/2/25"/>
    <s v="lun 30/6/25"/>
    <n v="0.09"/>
    <n v="0.91"/>
    <x v="8"/>
  </r>
  <r>
    <x v="1"/>
    <x v="5"/>
    <s v="Talleres de sensibilización y capacitación de multiplicadores de la CGRD y las instituciones auditadas, para el conocimiento y aplicación de las normas básicas y complementarias de control interno, y promoción de la interacción entre auditor y auditado"/>
    <s v="lun 3/11/25"/>
    <s v="lun 30/11/26"/>
    <n v="0.09"/>
    <n v="0.91"/>
    <x v="8"/>
  </r>
  <r>
    <x v="1"/>
    <x v="5"/>
    <s v="Levantamiento de información, diseño de un plan de acción para la implementación, desarrollo de los medios y elementos necesarios para la implementación del modelo de control interno institucional y acompañamiento en la implementación"/>
    <s v="lun 1/9/25"/>
    <s v="vie 29/1/27"/>
    <n v="0"/>
    <n v="1"/>
    <x v="2"/>
  </r>
  <r>
    <x v="1"/>
    <x v="5"/>
    <s v="Acompañamiento en la implementación de los hallazgos de las auditorias (Programa de asistencia técnica de la CGR a las instituciones auditadas)"/>
    <s v="lun 17/3/25"/>
    <s v="jue 17/12/26"/>
    <n v="0.05"/>
    <n v="0.95"/>
    <x v="5"/>
  </r>
  <r>
    <x v="2"/>
    <x v="6"/>
    <s v="Contratación de consultor para el análisis de capacidades de brechas basado en COBIT y generacion del plan de gobierno de TI"/>
    <s v="mar 2/1/24"/>
    <s v="vie 1/11/24"/>
    <n v="1"/>
    <n v="0"/>
    <x v="0"/>
  </r>
  <r>
    <x v="2"/>
    <x v="6"/>
    <s v="Elaboración de los TdR del subcomponente 2.3 y acompañamiento en la evaluación de las propuestas "/>
    <s v="lun 1/4/24"/>
    <s v="vie 29/8/25"/>
    <n v="1"/>
    <n v="0"/>
    <x v="9"/>
  </r>
  <r>
    <x v="2"/>
    <x v="6"/>
    <s v="Contratación de Firma para proveer personal en Mision para fortalecer de capacidades de TI, contrapartes a las firmas de consultoría y transferir conocimiento a la Entidad "/>
    <s v="jue 12/10/23"/>
    <s v="jue 12/8/27"/>
    <n v="0.03"/>
    <n v="0.97"/>
    <x v="6"/>
  </r>
  <r>
    <x v="2"/>
    <x v="6"/>
    <s v="Fase 1 Arquitectura Empresarial"/>
    <s v="jue 23/5/24"/>
    <s v="mié 28/11/29"/>
    <n v="0.03"/>
    <n v="0.97"/>
    <x v="6"/>
  </r>
  <r>
    <x v="2"/>
    <x v="6"/>
    <s v="Fase 2 Arquitectura Empresarial"/>
    <s v="mié 5/6/24"/>
    <s v="vie 31/12/27"/>
    <n v="0.03"/>
    <n v="0.97"/>
    <x v="6"/>
  </r>
  <r>
    <x v="2"/>
    <x v="6"/>
    <s v="Tableros y herramientas de analítica implementados, incluyendo modelos de analítica descriptiva y predictiva, orientados a la toma de decisiones estratégicas y al apoyo operativo de la misionalidad de la CGR"/>
    <s v="lun 1/9/25"/>
    <s v="vie 30/7/27"/>
    <n v="0.03"/>
    <n v="0.97"/>
    <x v="6"/>
  </r>
  <r>
    <x v="2"/>
    <x v="6"/>
    <s v="Infraestructura y Servicios de TI"/>
    <s v="jue 10/4/25"/>
    <s v="jue 25/2/27"/>
    <n v="0"/>
    <n v="1"/>
    <x v="2"/>
  </r>
  <r>
    <x v="2"/>
    <x v="6"/>
    <s v="Licenciamiento para el Sistema CITRIX"/>
    <s v="jue 12/10/23"/>
    <s v="lun 4/8/25"/>
    <n v="1"/>
    <n v="0"/>
    <x v="7"/>
  </r>
  <r>
    <x v="2"/>
    <x v="6"/>
    <s v="Concientización y sensibilización en general"/>
    <s v="jue 1/1/26"/>
    <s v="mié 30/6/27"/>
    <n v="0"/>
    <n v="1"/>
    <x v="2"/>
  </r>
  <r>
    <x v="2"/>
    <x v="6"/>
    <s v="Plan de Continuidad de Negocios (BCP-Bussines Continuity Plan), diseñado e implementado"/>
    <s v="vie 1/8/25"/>
    <s v="jue 28/1/27"/>
    <n v="1"/>
    <n v="0"/>
    <x v="5"/>
  </r>
  <r>
    <x v="2"/>
    <x v="6"/>
    <s v="Adquisición de Licenciamiento del Sistema de información para la gestión integral de riesgos en los procesos de control interno"/>
    <s v="lun 6/5/24"/>
    <s v="lun 6/3/28"/>
    <n v="0"/>
    <n v="1"/>
    <x v="2"/>
  </r>
  <r>
    <x v="2"/>
    <x v="6"/>
    <s v="Sistema de información para la gestión integral de riesgos en los procesos de control interno, diseñado e implementado"/>
    <d v="2024-07-01T00:00:00"/>
    <d v="2024-12-01T00:00:00"/>
    <n v="0.89"/>
    <n v="0.10999999999999999"/>
    <x v="0"/>
  </r>
  <r>
    <x v="2"/>
    <x v="6"/>
    <s v="Project Manager Componente 2.3"/>
    <s v="dom 16/6/24"/>
    <s v="vie 31/12/27"/>
    <n v="0.08"/>
    <n v="0.92"/>
    <x v="0"/>
  </r>
  <r>
    <x v="3"/>
    <x v="7"/>
    <s v="Contratación de Coordinador del Proyecto"/>
    <s v="vie 5/5/23"/>
    <s v="vie 10/3/28"/>
    <n v="0.26"/>
    <n v="0.74"/>
    <x v="0"/>
  </r>
  <r>
    <x v="3"/>
    <x v="7"/>
    <s v="Contratación de Especialista de Adquisiciones"/>
    <s v="vie 5/5/23"/>
    <s v="mar 16/5/28"/>
    <n v="0.26"/>
    <n v="0.74"/>
    <x v="0"/>
  </r>
  <r>
    <x v="3"/>
    <x v="7"/>
    <s v="Contratación de Especialista Financiero"/>
    <s v="vie 5/5/23"/>
    <s v="vie 9/6/28"/>
    <n v="0.26"/>
    <n v="0.74"/>
    <x v="0"/>
  </r>
  <r>
    <x v="3"/>
    <x v="7"/>
    <s v="Contratación de un Especialista en P&amp;M"/>
    <s v="vie 5/5/23"/>
    <s v="mar 21/3/28"/>
    <n v="0.22"/>
    <n v="0.78"/>
    <x v="0"/>
  </r>
  <r>
    <x v="3"/>
    <x v="7"/>
    <s v="Contratación de Especialista de Apoyo en Comunicaciones"/>
    <s v="mié 16/8/23"/>
    <s v="vie 10/3/28"/>
    <n v="0.06"/>
    <n v="0.94"/>
    <x v="10"/>
  </r>
  <r>
    <x v="3"/>
    <x v="7"/>
    <s v="Contratación de un Oficial de Adquisiciones para la UEP / CGR"/>
    <s v="mar 3/10/23"/>
    <s v="lun 17/1/28"/>
    <n v="0.24"/>
    <n v="0.76"/>
    <x v="0"/>
  </r>
  <r>
    <x v="3"/>
    <x v="7"/>
    <s v="Contratación de Oficial Financiero para la UEP / CGR"/>
    <s v="mar 3/10/23"/>
    <s v="jue 27/4/28"/>
    <n v="0.22"/>
    <n v="0.78"/>
    <x v="0"/>
  </r>
  <r>
    <x v="3"/>
    <x v="7"/>
    <s v="Gastos logísticos"/>
    <s v="mar 2/1/24"/>
    <s v="mar 4/1/28"/>
    <n v="0.17"/>
    <n v="0.8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4EA59D-9740-4587-96EC-56F33925E153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8">
  <location ref="J44:L53" firstHeaderRow="0" firstDataRow="1" firstDataCol="1"/>
  <pivotFields count="8">
    <pivotField showAll="0"/>
    <pivotField axis="axisRow" showAll="0">
      <items count="9"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Promedio de % avance" fld="5" subtotal="average" baseField="1" baseItem="7"/>
    <dataField name="Promedio de % pendiente" fld="6" subtotal="average" baseField="1" baseItem="7"/>
  </dataFields>
  <formats count="1">
    <format dxfId="23">
      <pivotArea outline="0" collapsedLevelsAreSubtotals="1" fieldPosition="0"/>
    </format>
  </formats>
  <chartFormats count="12">
    <chartFormat chart="1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6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6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6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6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6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6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6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2F6F95-5A55-4D91-AD08-D2AEA49F4CDD}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2">
  <location ref="J30:L35" firstHeaderRow="0" firstDataRow="1" firstDataCol="1"/>
  <pivotFields count="8"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Promedio de % avance" fld="5" subtotal="average" baseField="0" baseItem="2"/>
    <dataField name="Promedio de % pendiente" fld="6" subtotal="average" baseField="0" baseItem="2"/>
  </dataFields>
  <formats count="1">
    <format dxfId="24">
      <pivotArea outline="0" collapsedLevelsAreSubtotals="1" fieldPosition="0"/>
    </format>
  </formats>
  <chartFormats count="8"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36FE30-69FF-4521-BF9E-C5814EA8E7E9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1">
  <location ref="K11:L23" firstHeaderRow="1" firstDataRow="1" firstDataCol="1"/>
  <pivotFields count="8">
    <pivotField showAll="0"/>
    <pivotField showAll="0"/>
    <pivotField showAll="0"/>
    <pivotField showAll="0"/>
    <pivotField showAll="0"/>
    <pivotField numFmtId="9" showAll="0"/>
    <pivotField numFmtId="9" showAll="0"/>
    <pivotField axis="axisRow" dataField="1" showAll="0" sortType="descending">
      <items count="19">
        <item x="7"/>
        <item x="0"/>
        <item m="1" x="16"/>
        <item x="5"/>
        <item m="1" x="12"/>
        <item x="2"/>
        <item m="1" x="17"/>
        <item x="6"/>
        <item x="1"/>
        <item m="1" x="15"/>
        <item x="3"/>
        <item m="1" x="13"/>
        <item x="8"/>
        <item x="9"/>
        <item m="1" x="14"/>
        <item x="4"/>
        <item m="1" x="11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7"/>
  </rowFields>
  <rowItems count="12">
    <i>
      <x v="1"/>
    </i>
    <i>
      <x v="5"/>
    </i>
    <i>
      <x v="3"/>
    </i>
    <i>
      <x v="7"/>
    </i>
    <i>
      <x v="10"/>
    </i>
    <i>
      <x v="12"/>
    </i>
    <i>
      <x v="15"/>
    </i>
    <i>
      <x/>
    </i>
    <i>
      <x v="17"/>
    </i>
    <i>
      <x v="13"/>
    </i>
    <i>
      <x v="8"/>
    </i>
    <i t="grand">
      <x/>
    </i>
  </rowItems>
  <colItems count="1">
    <i/>
  </colItems>
  <dataFields count="1">
    <dataField name="Cuenta de Estado" fld="7" subtotal="count" baseField="0" baseItem="0"/>
  </dataFields>
  <chartFormats count="36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4" format="20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4" format="21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4" format="22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4" format="23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7" count="1" selected="0">
            <x v="9"/>
          </reference>
        </references>
      </pivotArea>
    </chartFormat>
    <chartFormat chart="4" format="24">
      <pivotArea type="data" outline="0" fieldPosition="0">
        <references count="2">
          <reference field="4294967294" count="1" selected="0">
            <x v="0"/>
          </reference>
          <reference field="7" count="1" selected="0">
            <x v="9"/>
          </reference>
        </references>
      </pivotArea>
    </chartFormat>
    <chartFormat chart="4" format="25">
      <pivotArea type="data" outline="0" fieldPosition="0">
        <references count="2">
          <reference field="4294967294" count="1" selected="0">
            <x v="0"/>
          </reference>
          <reference field="7" count="1" selected="0">
            <x v="1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7" count="1" selected="0">
            <x v="10"/>
          </reference>
        </references>
      </pivotArea>
    </chartFormat>
    <chartFormat chart="4" format="26">
      <pivotArea type="data" outline="0" fieldPosition="0">
        <references count="2">
          <reference field="4294967294" count="1" selected="0">
            <x v="0"/>
          </reference>
          <reference field="7" count="1" selected="0">
            <x v="14"/>
          </reference>
        </references>
      </pivotArea>
    </chartFormat>
    <chartFormat chart="4" format="27">
      <pivotArea type="data" outline="0" fieldPosition="0">
        <references count="2">
          <reference field="4294967294" count="1" selected="0">
            <x v="0"/>
          </reference>
          <reference field="7" count="1" selected="0">
            <x v="12"/>
          </reference>
        </references>
      </pivotArea>
    </chartFormat>
    <chartFormat chart="4" format="28">
      <pivotArea type="data" outline="0" fieldPosition="0">
        <references count="2">
          <reference field="4294967294" count="1" selected="0">
            <x v="0"/>
          </reference>
          <reference field="7" count="1" selected="0">
            <x v="13"/>
          </reference>
        </references>
      </pivotArea>
    </chartFormat>
    <chartFormat chart="4" format="29">
      <pivotArea type="data" outline="0" fieldPosition="0">
        <references count="2">
          <reference field="4294967294" count="1" selected="0">
            <x v="0"/>
          </reference>
          <reference field="7" count="1" selected="0">
            <x v="11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7" count="1" selected="0">
            <x v="12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7" count="1" selected="0">
            <x v="11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7" count="1" selected="0">
            <x v="14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7" count="1" selected="0">
            <x v="13"/>
          </reference>
        </references>
      </pivotArea>
    </chartFormat>
    <chartFormat chart="4" format="30">
      <pivotArea type="data" outline="0" fieldPosition="0">
        <references count="2">
          <reference field="4294967294" count="1" selected="0">
            <x v="0"/>
          </reference>
          <reference field="7" count="1" selected="0">
            <x v="16"/>
          </reference>
        </references>
      </pivotArea>
    </chartFormat>
    <chartFormat chart="4" format="31">
      <pivotArea type="data" outline="0" fieldPosition="0">
        <references count="2">
          <reference field="4294967294" count="1" selected="0">
            <x v="0"/>
          </reference>
          <reference field="7" count="1" selected="0">
            <x v="15"/>
          </reference>
        </references>
      </pivotArea>
    </chartFormat>
    <chartFormat chart="4" format="32">
      <pivotArea type="data" outline="0" fieldPosition="0">
        <references count="2">
          <reference field="4294967294" count="1" selected="0">
            <x v="0"/>
          </reference>
          <reference field="7" count="1" selected="0">
            <x v="17"/>
          </reference>
        </references>
      </pivotArea>
    </chartFormat>
    <chartFormat chart="2" format="19">
      <pivotArea type="data" outline="0" fieldPosition="0">
        <references count="2">
          <reference field="4294967294" count="1" selected="0">
            <x v="0"/>
          </reference>
          <reference field="7" count="1" selected="0">
            <x v="15"/>
          </reference>
        </references>
      </pivotArea>
    </chartFormat>
    <chartFormat chart="2" format="20">
      <pivotArea type="data" outline="0" fieldPosition="0">
        <references count="2">
          <reference field="4294967294" count="1" selected="0">
            <x v="0"/>
          </reference>
          <reference field="7" count="1" selected="0">
            <x v="17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A2:B8" firstHeaderRow="1" firstDataRow="1" firstDataCol="1"/>
  <pivotFields count="5">
    <pivotField showAll="0"/>
    <pivotField showAll="0" defaultSubtotal="0"/>
    <pivotField showAll="0" defaultSubtotal="0"/>
    <pivotField numFmtId="9" showAll="0"/>
    <pivotField axis="axisRow" dataField="1" showAll="0" sortType="descending">
      <items count="6">
        <item x="2"/>
        <item x="1"/>
        <item x="0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4"/>
  </rowFields>
  <rowItems count="6">
    <i>
      <x/>
    </i>
    <i>
      <x v="1"/>
    </i>
    <i>
      <x v="3"/>
    </i>
    <i>
      <x v="4"/>
    </i>
    <i>
      <x v="2"/>
    </i>
    <i t="grand">
      <x/>
    </i>
  </rowItems>
  <colItems count="1">
    <i/>
  </colItems>
  <dataFields count="1">
    <dataField name="Cuenta de Status" fld="4" subtotal="count" baseField="0" baseItem="0"/>
  </dataFields>
  <chartFormats count="6"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14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5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FBE5DD-C8AD-4A34-8F94-F042CBE83F5B}" name="Tabla13" displayName="Tabla13" ref="A10:F70" totalsRowShown="0" headerRowDxfId="41" dataDxfId="39" headerRowBorderDxfId="40" tableBorderDxfId="38" totalsRowBorderDxfId="37">
  <autoFilter ref="A10:F70" xr:uid="{00000000-0009-0000-0100-000001000000}"/>
  <tableColumns count="6">
    <tableColumn id="1" xr3:uid="{D9B52FCC-7FE2-4B2A-9201-861CFE1186B7}" name="WBS" dataDxfId="36" totalsRowDxfId="35"/>
    <tableColumn id="2" xr3:uid="{63380AC0-6EBC-4FA9-962C-853310E4E518}" name="Subcomponente" dataDxfId="34" totalsRowDxfId="33"/>
    <tableColumn id="3" xr3:uid="{247B4168-DB40-4426-B17E-69B5E76589CA}" name="Producto" dataDxfId="32" totalsRowDxfId="31"/>
    <tableColumn id="4" xr3:uid="{AFB15289-193C-4671-8D2C-6FF3E126579F}" name="Nombre de tarea" dataDxfId="30" totalsRowDxfId="29"/>
    <tableColumn id="5" xr3:uid="{28615855-888F-4EA6-A639-62435A861020}" name="Comienzo" dataDxfId="28" totalsRowDxfId="27"/>
    <tableColumn id="6" xr3:uid="{D3F529D7-A68E-463A-8936-CC090B8D8EB5}" name="Fin" dataDxfId="26" totalsRowDxfId="2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I79" totalsRowCount="1" headerRowDxfId="22" dataDxfId="20" headerRowBorderDxfId="21" tableBorderDxfId="19" totalsRowBorderDxfId="18">
  <autoFilter ref="A10:I78" xr:uid="{00000000-0009-0000-0100-000001000000}"/>
  <tableColumns count="9">
    <tableColumn id="1" xr3:uid="{00000000-0010-0000-0000-000001000000}" name="WBS" dataDxfId="17" totalsRowDxfId="16"/>
    <tableColumn id="2" xr3:uid="{97D94907-DA8C-4F33-9B68-8EE6748FEBF7}" name="Subcomponente" totalsRowLabel="Gestión, Auditoría y Evaluación" dataDxfId="15" totalsRowDxfId="14"/>
    <tableColumn id="3" xr3:uid="{F1FF5896-289E-4CF4-AEE5-636ED326949D}" name="Producto" dataDxfId="13" totalsRowDxfId="12"/>
    <tableColumn id="4" xr3:uid="{07884E58-401D-42F4-ACEF-E136593B7EF8}" name="Nombre de tarea" dataDxfId="11" totalsRowDxfId="10"/>
    <tableColumn id="5" xr3:uid="{44AD32C5-ABA8-493D-821F-1A78F96BD235}" name="Comienzo" dataDxfId="9" totalsRowDxfId="8"/>
    <tableColumn id="6" xr3:uid="{B26A732A-4253-413A-A171-E36289342CAE}" name="Fin" dataDxfId="7" totalsRowDxfId="6"/>
    <tableColumn id="7" xr3:uid="{3B75AEA3-2DBD-40A0-9BA7-A553BC23F1E1}" name="% avance" totalsRowFunction="custom" dataDxfId="5" totalsRowDxfId="4" totalsRowCellStyle="Porcentaje">
      <totalsRowFormula>AVERAGE(G11:G78)</totalsRowFormula>
    </tableColumn>
    <tableColumn id="9" xr3:uid="{8F702B76-B3E0-4A0E-8A45-9B106CB35A18}" name="% pendiente" dataDxfId="3" totalsRowDxfId="2">
      <calculatedColumnFormula>100%-Tabla1[[#This Row],[% avance]]</calculatedColumnFormula>
    </tableColumn>
    <tableColumn id="8" xr3:uid="{3D0880E2-0393-4201-863F-E34ED1B08926}" name="Estado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2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AC212"/>
  <sheetViews>
    <sheetView showGridLines="0" tabSelected="1" view="pageBreakPreview" zoomScale="55" zoomScaleNormal="66" zoomScaleSheetLayoutView="55" workbookViewId="0">
      <selection activeCell="N11" sqref="N11"/>
    </sheetView>
  </sheetViews>
  <sheetFormatPr baseColWidth="10" defaultColWidth="11" defaultRowHeight="13.5"/>
  <cols>
    <col min="1" max="1" width="3.375" style="161" customWidth="1"/>
    <col min="2" max="2" width="28.375" style="161" customWidth="1"/>
    <col min="3" max="3" width="22" style="161" customWidth="1"/>
    <col min="4" max="4" width="26" style="161" customWidth="1"/>
    <col min="5" max="5" width="15.875" style="161" customWidth="1"/>
    <col min="6" max="6" width="29.875" style="161" customWidth="1"/>
    <col min="7" max="7" width="19.375" style="161" bestFit="1" customWidth="1"/>
    <col min="8" max="8" width="21.5" style="161" customWidth="1"/>
    <col min="9" max="9" width="19.25" style="161" bestFit="1" customWidth="1"/>
    <col min="10" max="10" width="18" style="161" customWidth="1"/>
    <col min="11" max="11" width="13.75" style="161" customWidth="1"/>
    <col min="12" max="12" width="17.625" style="161" customWidth="1"/>
    <col min="13" max="13" width="3.375" style="162" customWidth="1"/>
    <col min="14" max="14" width="100.125" style="161" customWidth="1"/>
    <col min="15" max="16384" width="11" style="161"/>
  </cols>
  <sheetData>
    <row r="1" spans="1:29" ht="4.5" customHeight="1"/>
    <row r="2" spans="1:29" ht="63" customHeight="1"/>
    <row r="3" spans="1:29" ht="41.25" customHeight="1"/>
    <row r="4" spans="1:29" ht="41.25" customHeight="1"/>
    <row r="5" spans="1:29" ht="41.25" customHeight="1"/>
    <row r="6" spans="1:29" ht="17.45" customHeight="1" thickBot="1"/>
    <row r="7" spans="1:29" ht="50.25" customHeight="1">
      <c r="B7" s="256" t="s">
        <v>315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29" ht="31.5">
      <c r="B8" s="263" t="s">
        <v>309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</row>
    <row r="9" spans="1:29" ht="46.5">
      <c r="B9" s="265" t="s">
        <v>310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</row>
    <row r="10" spans="1:29" ht="17.25" customHeight="1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29" ht="54.75" customHeight="1">
      <c r="B11" s="264" t="s">
        <v>311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</row>
    <row r="12" spans="1:29" ht="17.25" customHeight="1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</row>
    <row r="13" spans="1:29" ht="43.5" customHeight="1">
      <c r="B13" s="260" t="s">
        <v>254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</row>
    <row r="14" spans="1:29" ht="95.25" customHeight="1">
      <c r="A14" s="162"/>
      <c r="B14" s="226" t="s">
        <v>1</v>
      </c>
      <c r="C14" s="257" t="s">
        <v>300</v>
      </c>
      <c r="D14" s="257"/>
      <c r="E14" s="257"/>
      <c r="F14" s="257"/>
      <c r="G14" s="257"/>
      <c r="H14" s="257"/>
      <c r="I14" s="257"/>
      <c r="J14" s="164" t="s">
        <v>314</v>
      </c>
      <c r="K14" s="164" t="s">
        <v>312</v>
      </c>
      <c r="L14" s="164" t="s">
        <v>313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</row>
    <row r="15" spans="1:29" ht="148.5" customHeight="1">
      <c r="A15" s="162"/>
      <c r="B15" s="227" t="s">
        <v>5</v>
      </c>
      <c r="C15" s="266" t="s">
        <v>569</v>
      </c>
      <c r="D15" s="266"/>
      <c r="E15" s="266"/>
      <c r="F15" s="266"/>
      <c r="G15" s="266"/>
      <c r="H15" s="266"/>
      <c r="I15" s="267"/>
      <c r="J15" s="165" t="s">
        <v>301</v>
      </c>
      <c r="K15" s="166" t="s">
        <v>45</v>
      </c>
      <c r="L15" s="165">
        <v>46824</v>
      </c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</row>
    <row r="16" spans="1:29" ht="110.25" customHeight="1">
      <c r="A16" s="162"/>
      <c r="B16" s="227" t="s">
        <v>3</v>
      </c>
      <c r="C16" s="268" t="s">
        <v>587</v>
      </c>
      <c r="D16" s="268"/>
      <c r="G16" s="212" t="s">
        <v>308</v>
      </c>
      <c r="H16" s="212" t="s">
        <v>306</v>
      </c>
      <c r="I16" s="212" t="s">
        <v>307</v>
      </c>
      <c r="J16" s="212" t="s">
        <v>302</v>
      </c>
      <c r="K16" s="212" t="s">
        <v>303</v>
      </c>
      <c r="L16" s="212" t="s">
        <v>304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</row>
    <row r="17" spans="1:29" ht="105" customHeight="1">
      <c r="A17" s="162"/>
      <c r="B17" s="228" t="s">
        <v>4</v>
      </c>
      <c r="C17" s="262" t="s">
        <v>575</v>
      </c>
      <c r="D17" s="262"/>
      <c r="G17" s="168">
        <v>60000000</v>
      </c>
      <c r="H17" s="169">
        <f>G17-I17</f>
        <v>48070000</v>
      </c>
      <c r="I17" s="168">
        <v>11930000</v>
      </c>
      <c r="J17" s="170" t="s">
        <v>305</v>
      </c>
      <c r="K17" s="169">
        <v>21</v>
      </c>
      <c r="L17" s="171">
        <f>K17/60</f>
        <v>0.35</v>
      </c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</row>
    <row r="18" spans="1:29" ht="25.5" customHeight="1">
      <c r="A18" s="162"/>
      <c r="B18" s="167"/>
      <c r="C18" s="167"/>
      <c r="D18" s="167"/>
      <c r="F18" s="172"/>
      <c r="G18" s="173"/>
      <c r="H18" s="172"/>
      <c r="I18" s="174"/>
      <c r="J18" s="175"/>
      <c r="K18" s="173"/>
      <c r="L18" s="176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</row>
    <row r="19" spans="1:29" ht="49.5" customHeight="1">
      <c r="A19" s="162"/>
      <c r="B19" s="258" t="s">
        <v>255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</row>
    <row r="20" spans="1:29" ht="23.25" customHeight="1">
      <c r="A20" s="162"/>
      <c r="B20" s="177"/>
      <c r="C20" s="178"/>
      <c r="D20" s="178"/>
      <c r="E20" s="178"/>
      <c r="F20" s="299"/>
      <c r="G20" s="299"/>
      <c r="H20" s="299"/>
      <c r="I20" s="178"/>
      <c r="J20" s="178"/>
      <c r="K20" s="178"/>
      <c r="L20" s="178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</row>
    <row r="21" spans="1:29" ht="23.25" customHeight="1">
      <c r="A21" s="162"/>
      <c r="B21" s="177"/>
      <c r="C21" s="178"/>
      <c r="D21" s="178"/>
      <c r="E21" s="178"/>
      <c r="F21" s="299"/>
      <c r="G21" s="299"/>
      <c r="H21" s="299"/>
      <c r="I21" s="178"/>
      <c r="J21" s="178"/>
      <c r="K21" s="178"/>
      <c r="L21" s="178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</row>
    <row r="22" spans="1:29" ht="84.75" customHeight="1">
      <c r="A22" s="162"/>
      <c r="B22" s="290" t="s">
        <v>526</v>
      </c>
      <c r="C22" s="291"/>
      <c r="D22" s="292">
        <v>0.20300000000000001</v>
      </c>
      <c r="E22" s="293"/>
      <c r="F22" s="299"/>
      <c r="G22" s="299"/>
      <c r="H22" s="299"/>
      <c r="I22" s="296" t="s">
        <v>527</v>
      </c>
      <c r="J22" s="297"/>
      <c r="K22" s="294">
        <f>+'Reporte de avance'!G79</f>
        <v>0.21211764705882352</v>
      </c>
      <c r="L22" s="294"/>
      <c r="N22" s="179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</row>
    <row r="23" spans="1:29" ht="41.25" customHeight="1">
      <c r="A23" s="162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N23" s="178"/>
      <c r="O23" s="178"/>
      <c r="P23" s="178"/>
      <c r="Q23" s="178"/>
      <c r="R23" s="178"/>
      <c r="S23" s="178"/>
      <c r="T23" s="178"/>
      <c r="U23" s="162"/>
      <c r="V23" s="162"/>
      <c r="W23" s="162"/>
      <c r="X23" s="162"/>
      <c r="Y23" s="162"/>
      <c r="Z23" s="162"/>
      <c r="AA23" s="162"/>
      <c r="AB23" s="162"/>
      <c r="AC23" s="162"/>
    </row>
    <row r="24" spans="1:29" ht="23.25" customHeight="1">
      <c r="A24" s="162"/>
      <c r="D24" s="162"/>
      <c r="E24" s="162"/>
      <c r="F24" s="162"/>
      <c r="I24" s="162"/>
      <c r="J24" s="162"/>
      <c r="K24" s="162"/>
      <c r="L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</row>
    <row r="25" spans="1:29" ht="22.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</row>
    <row r="26" spans="1:29" ht="31.5" customHeight="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</row>
    <row r="27" spans="1:29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</row>
    <row r="28" spans="1:29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</row>
    <row r="29" spans="1:29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</row>
    <row r="30" spans="1:29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</row>
    <row r="31" spans="1:29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</row>
    <row r="32" spans="1:29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</row>
    <row r="33" spans="1:29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</row>
    <row r="34" spans="1:29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</row>
    <row r="35" spans="1:29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</row>
    <row r="36" spans="1:29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</row>
    <row r="37" spans="1:29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</row>
    <row r="38" spans="1:29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</row>
    <row r="39" spans="1:29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</row>
    <row r="40" spans="1:29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</row>
    <row r="41" spans="1:29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</row>
    <row r="42" spans="1:29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</row>
    <row r="43" spans="1:29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</row>
    <row r="44" spans="1:29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</row>
    <row r="45" spans="1:29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</row>
    <row r="46" spans="1:29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</row>
    <row r="47" spans="1:29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</row>
    <row r="48" spans="1:29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</row>
    <row r="49" spans="1:29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</row>
    <row r="50" spans="1:29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</row>
    <row r="51" spans="1:29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</row>
    <row r="52" spans="1:29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</row>
    <row r="53" spans="1:29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</row>
    <row r="54" spans="1:29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</row>
    <row r="55" spans="1:29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</row>
    <row r="56" spans="1:29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</row>
    <row r="57" spans="1:29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</row>
    <row r="58" spans="1:29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</row>
    <row r="59" spans="1:29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</row>
    <row r="60" spans="1:29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</row>
    <row r="61" spans="1:29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</row>
    <row r="62" spans="1:29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</row>
    <row r="63" spans="1:29" ht="29.1" customHeight="1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</row>
    <row r="64" spans="1:29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</row>
    <row r="65" spans="1:29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</row>
    <row r="66" spans="1:29">
      <c r="A66" s="162"/>
      <c r="B66" s="180"/>
      <c r="C66" s="181"/>
      <c r="D66" s="181"/>
      <c r="E66" s="181"/>
      <c r="F66" s="181"/>
      <c r="G66" s="162"/>
      <c r="H66" s="162"/>
      <c r="I66" s="162"/>
      <c r="J66" s="162"/>
      <c r="K66" s="162"/>
      <c r="L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</row>
    <row r="67" spans="1:29">
      <c r="A67" s="162"/>
      <c r="B67" s="18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</row>
    <row r="68" spans="1:29">
      <c r="A68" s="162"/>
      <c r="B68" s="18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</row>
    <row r="69" spans="1:29">
      <c r="A69" s="162"/>
      <c r="B69" s="18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</row>
    <row r="70" spans="1:29">
      <c r="A70" s="162"/>
      <c r="B70" s="18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</row>
    <row r="71" spans="1:29">
      <c r="A71" s="162"/>
      <c r="B71" s="18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</row>
    <row r="72" spans="1:29">
      <c r="A72" s="162"/>
      <c r="B72" s="18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</row>
    <row r="73" spans="1:29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</row>
    <row r="74" spans="1:29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</row>
    <row r="75" spans="1:29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</row>
    <row r="76" spans="1:29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</row>
    <row r="77" spans="1:29" ht="14.25" customHeight="1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</row>
    <row r="78" spans="1:29" ht="14.25" customHeight="1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</row>
    <row r="79" spans="1:29" ht="32.25" customHeight="1">
      <c r="A79" s="162"/>
      <c r="B79" s="298" t="s">
        <v>596</v>
      </c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</row>
    <row r="80" spans="1:29" ht="14.25" customHeight="1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</row>
    <row r="81" spans="1:29" ht="14.25" customHeight="1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</row>
    <row r="82" spans="1:29" ht="14.25" customHeight="1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</row>
    <row r="83" spans="1:29" ht="14.25" customHeight="1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</row>
    <row r="84" spans="1:29" ht="14.25" customHeight="1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</row>
    <row r="85" spans="1:29" ht="14.25" customHeight="1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</row>
    <row r="86" spans="1:29" ht="14.25" customHeight="1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</row>
    <row r="87" spans="1:29" ht="14.25" customHeight="1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</row>
    <row r="88" spans="1:29" ht="14.25" customHeight="1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</row>
    <row r="89" spans="1:29" ht="14.25" customHeight="1">
      <c r="A89" s="162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</row>
    <row r="90" spans="1:29" ht="14.25" customHeight="1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</row>
    <row r="91" spans="1:29" ht="14.25" customHeight="1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</row>
    <row r="92" spans="1:29" ht="14.25" customHeight="1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</row>
    <row r="93" spans="1:29" ht="14.25" customHeight="1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</row>
    <row r="94" spans="1:29" ht="14.25" customHeight="1">
      <c r="A94" s="162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</row>
    <row r="95" spans="1:29" ht="24" customHeight="1">
      <c r="A95" s="162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</row>
    <row r="96" spans="1:29" ht="14.25" customHeight="1">
      <c r="A96" s="162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</row>
    <row r="97" spans="1:29" ht="14.25" customHeight="1">
      <c r="A97" s="162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</row>
    <row r="98" spans="1:29" ht="14.25" customHeight="1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</row>
    <row r="99" spans="1:29" ht="14.25" customHeight="1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</row>
    <row r="100" spans="1:29" ht="14.25" customHeight="1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</row>
    <row r="101" spans="1:29" ht="14.25" customHeight="1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</row>
    <row r="102" spans="1:29" ht="14.25" customHeight="1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</row>
    <row r="103" spans="1:29" ht="14.25" customHeight="1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</row>
    <row r="104" spans="1:29" ht="14.25" customHeight="1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</row>
    <row r="105" spans="1:29" ht="14.25" customHeight="1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</row>
    <row r="106" spans="1:29" ht="18" customHeight="1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</row>
    <row r="107" spans="1:29" ht="18" customHeight="1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</row>
    <row r="108" spans="1:29" ht="18" customHeight="1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</row>
    <row r="109" spans="1:29" ht="14.25" customHeight="1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</row>
    <row r="110" spans="1:29" ht="14.25" customHeight="1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</row>
    <row r="111" spans="1:29" ht="14.25" customHeight="1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</row>
    <row r="112" spans="1:29" ht="14.25" customHeight="1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</row>
    <row r="113" spans="1:29" ht="14.25" customHeight="1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</row>
    <row r="114" spans="1:29" ht="14.25" customHeight="1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</row>
    <row r="115" spans="1:29" ht="14.25" customHeight="1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</row>
    <row r="116" spans="1:29" ht="14.25" customHeight="1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</row>
    <row r="117" spans="1:29" ht="14.25" customHeight="1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</row>
    <row r="118" spans="1:29" ht="14.25" customHeight="1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</row>
    <row r="119" spans="1:29" ht="14.25" customHeight="1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</row>
    <row r="120" spans="1:29" ht="14.25" customHeight="1">
      <c r="A120" s="162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</row>
    <row r="121" spans="1:29" ht="14.25" customHeight="1">
      <c r="A121" s="162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</row>
    <row r="122" spans="1:29" ht="14.25" customHeight="1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</row>
    <row r="123" spans="1:29" ht="14.25" customHeight="1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</row>
    <row r="124" spans="1:29" ht="14.25" customHeight="1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</row>
    <row r="125" spans="1:29" ht="14.25" customHeight="1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</row>
    <row r="126" spans="1:29" ht="14.25" customHeight="1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</row>
    <row r="127" spans="1:29" ht="14.25" customHeight="1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</row>
    <row r="128" spans="1:29" ht="14.25" customHeight="1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</row>
    <row r="129" spans="1:29" ht="14.25" customHeight="1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</row>
    <row r="130" spans="1:29" ht="14.25" customHeight="1">
      <c r="A130" s="162"/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</row>
    <row r="131" spans="1:29" ht="21" customHeight="1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</row>
    <row r="132" spans="1:29" ht="26.45" customHeight="1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</row>
    <row r="133" spans="1:29" ht="34.15" customHeight="1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</row>
    <row r="134" spans="1:29" ht="14.25" customHeight="1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</row>
    <row r="135" spans="1:29" ht="14.25" customHeight="1">
      <c r="A135" s="162"/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</row>
    <row r="136" spans="1:29" ht="14.25" customHeight="1">
      <c r="A136" s="162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</row>
    <row r="137" spans="1:29" ht="14.25" customHeight="1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</row>
    <row r="138" spans="1:29" ht="14.25" customHeight="1">
      <c r="A138" s="16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</row>
    <row r="139" spans="1:29" ht="14.25" customHeight="1">
      <c r="A139" s="162"/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</row>
    <row r="140" spans="1:29" ht="25.5" customHeight="1">
      <c r="A140" s="162"/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</row>
    <row r="141" spans="1:29" ht="48" customHeight="1">
      <c r="A141" s="162"/>
      <c r="B141" s="285" t="s">
        <v>256</v>
      </c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</row>
    <row r="142" spans="1:29" ht="11.25" customHeight="1">
      <c r="A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</row>
    <row r="143" spans="1:29" ht="128.44999999999999" customHeight="1">
      <c r="A143" s="162"/>
      <c r="B143" s="183" t="s">
        <v>258</v>
      </c>
      <c r="C143" s="184" t="s">
        <v>259</v>
      </c>
      <c r="D143" s="185" t="s">
        <v>257</v>
      </c>
      <c r="E143" s="184" t="s">
        <v>260</v>
      </c>
      <c r="F143" s="185" t="s">
        <v>567</v>
      </c>
      <c r="G143" s="186" t="s">
        <v>549</v>
      </c>
      <c r="H143" s="185" t="s">
        <v>263</v>
      </c>
      <c r="I143" s="184" t="s">
        <v>528</v>
      </c>
      <c r="J143" s="185" t="s">
        <v>529</v>
      </c>
      <c r="K143" s="184" t="s">
        <v>105</v>
      </c>
      <c r="L143" s="185" t="s">
        <v>261</v>
      </c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</row>
    <row r="144" spans="1:29" ht="11.25" customHeight="1">
      <c r="A144" s="162"/>
      <c r="J144" s="162"/>
      <c r="K144" s="162"/>
      <c r="L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</row>
    <row r="145" spans="1:29" ht="20.25" hidden="1" customHeight="1">
      <c r="A145" s="162"/>
      <c r="B145" s="295" t="s">
        <v>550</v>
      </c>
      <c r="C145" s="295"/>
      <c r="D145" s="295"/>
      <c r="E145" s="295"/>
      <c r="F145" s="295"/>
      <c r="G145" s="295"/>
      <c r="H145" s="295"/>
      <c r="I145" s="295"/>
      <c r="J145" s="162"/>
      <c r="K145" s="162"/>
      <c r="L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</row>
    <row r="146" spans="1:29" ht="38.25" hidden="1" customHeight="1">
      <c r="A146" s="162"/>
      <c r="B146" s="187" t="s">
        <v>72</v>
      </c>
      <c r="C146" s="300" t="s">
        <v>73</v>
      </c>
      <c r="D146" s="300"/>
      <c r="E146" s="300"/>
      <c r="F146" s="300"/>
      <c r="G146" s="189" t="s">
        <v>74</v>
      </c>
      <c r="H146" s="187" t="s">
        <v>75</v>
      </c>
      <c r="I146" s="188" t="s">
        <v>76</v>
      </c>
      <c r="J146" s="162"/>
      <c r="K146" s="190" t="s">
        <v>160</v>
      </c>
      <c r="L146" s="191" t="s">
        <v>149</v>
      </c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</row>
    <row r="147" spans="1:29" ht="15.75" hidden="1" customHeight="1">
      <c r="B147" s="192"/>
      <c r="C147" s="301"/>
      <c r="D147" s="301"/>
      <c r="E147" s="301"/>
      <c r="F147" s="301"/>
      <c r="G147" s="193"/>
      <c r="H147" s="194"/>
      <c r="I147" s="192"/>
      <c r="K147" s="305">
        <f>COUNTA(G147:G150)</f>
        <v>0</v>
      </c>
      <c r="L147" s="305">
        <f>SUM(G147:G150)</f>
        <v>0</v>
      </c>
    </row>
    <row r="148" spans="1:29" ht="15.75" hidden="1" customHeight="1">
      <c r="B148" s="192"/>
      <c r="C148" s="301"/>
      <c r="D148" s="301"/>
      <c r="E148" s="301"/>
      <c r="F148" s="301"/>
      <c r="G148" s="193"/>
      <c r="H148" s="194"/>
      <c r="I148" s="192"/>
      <c r="K148" s="306"/>
      <c r="L148" s="306"/>
    </row>
    <row r="149" spans="1:29" ht="15.75" hidden="1" customHeight="1">
      <c r="B149" s="192"/>
      <c r="C149" s="301"/>
      <c r="D149" s="301"/>
      <c r="E149" s="301"/>
      <c r="F149" s="301"/>
      <c r="G149" s="193"/>
      <c r="H149" s="194"/>
      <c r="I149" s="192"/>
      <c r="K149" s="306"/>
      <c r="L149" s="306"/>
    </row>
    <row r="150" spans="1:29" ht="13.5" hidden="1" customHeight="1">
      <c r="B150" s="192"/>
      <c r="C150" s="301"/>
      <c r="D150" s="301"/>
      <c r="E150" s="301"/>
      <c r="F150" s="301"/>
      <c r="G150" s="193"/>
      <c r="H150" s="195"/>
      <c r="I150" s="192"/>
      <c r="K150" s="307"/>
      <c r="L150" s="307"/>
    </row>
    <row r="151" spans="1:29" hidden="1"/>
    <row r="152" spans="1:29" ht="24" hidden="1">
      <c r="B152" s="295" t="s">
        <v>551</v>
      </c>
      <c r="C152" s="295"/>
      <c r="D152" s="295"/>
      <c r="E152" s="295"/>
      <c r="F152" s="295"/>
      <c r="G152" s="295"/>
      <c r="H152" s="295"/>
      <c r="I152" s="295"/>
    </row>
    <row r="153" spans="1:29" ht="35.25" hidden="1" customHeight="1">
      <c r="B153" s="196" t="s">
        <v>72</v>
      </c>
      <c r="C153" s="302" t="s">
        <v>73</v>
      </c>
      <c r="D153" s="303"/>
      <c r="E153" s="303"/>
      <c r="F153" s="303"/>
      <c r="G153" s="304"/>
      <c r="H153" s="196" t="s">
        <v>75</v>
      </c>
      <c r="I153" s="197" t="s">
        <v>76</v>
      </c>
      <c r="K153" s="190" t="s">
        <v>160</v>
      </c>
      <c r="L153" s="198" t="s">
        <v>161</v>
      </c>
    </row>
    <row r="154" spans="1:29" ht="30" hidden="1" customHeight="1">
      <c r="K154" s="199">
        <f>COUNTA(#REF!)</f>
        <v>1</v>
      </c>
      <c r="L154" s="200" t="e">
        <f>K154/($K$154+#REF!+#REF!+#REF!)</f>
        <v>#REF!</v>
      </c>
    </row>
    <row r="155" spans="1:29" hidden="1"/>
    <row r="156" spans="1:29" ht="22.5" customHeight="1">
      <c r="B156" s="269" t="s">
        <v>552</v>
      </c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</row>
    <row r="157" spans="1:29" ht="21" customHeight="1">
      <c r="B157" s="220" t="s">
        <v>537</v>
      </c>
      <c r="C157" s="270" t="s">
        <v>73</v>
      </c>
      <c r="D157" s="271"/>
      <c r="E157" s="271"/>
      <c r="F157" s="271"/>
      <c r="G157" s="272"/>
      <c r="H157" s="221" t="s">
        <v>75</v>
      </c>
      <c r="I157" s="273" t="s">
        <v>76</v>
      </c>
      <c r="J157" s="274"/>
      <c r="K157" s="222" t="s">
        <v>160</v>
      </c>
      <c r="L157" s="234" t="s">
        <v>161</v>
      </c>
    </row>
    <row r="158" spans="1:29" ht="17.25">
      <c r="B158" s="216" t="s">
        <v>146</v>
      </c>
      <c r="C158" s="310" t="s">
        <v>564</v>
      </c>
      <c r="D158" s="310"/>
      <c r="E158" s="310"/>
      <c r="F158" s="310"/>
      <c r="G158" s="310"/>
      <c r="H158" s="77" t="s">
        <v>139</v>
      </c>
      <c r="I158" s="308" t="s">
        <v>578</v>
      </c>
      <c r="J158" s="309"/>
      <c r="K158" s="254">
        <f>+COUNTA(I158:J163)</f>
        <v>6</v>
      </c>
      <c r="L158" s="255">
        <f>+K158/SUM($K$158+$K$166+$K$179+$K$185)</f>
        <v>0.46153846153846156</v>
      </c>
    </row>
    <row r="159" spans="1:29" ht="34.5">
      <c r="B159" s="216" t="s">
        <v>146</v>
      </c>
      <c r="C159" s="310" t="s">
        <v>561</v>
      </c>
      <c r="D159" s="310"/>
      <c r="E159" s="310"/>
      <c r="F159" s="310"/>
      <c r="G159" s="310"/>
      <c r="H159" s="217" t="s">
        <v>245</v>
      </c>
      <c r="I159" s="229" t="s">
        <v>597</v>
      </c>
      <c r="J159" s="230"/>
      <c r="K159" s="254"/>
      <c r="L159" s="255"/>
    </row>
    <row r="160" spans="1:29" ht="17.25">
      <c r="B160" s="216" t="s">
        <v>146</v>
      </c>
      <c r="C160" s="287" t="s">
        <v>571</v>
      </c>
      <c r="D160" s="287"/>
      <c r="E160" s="287"/>
      <c r="F160" s="287"/>
      <c r="G160" s="287"/>
      <c r="H160" s="217" t="s">
        <v>570</v>
      </c>
      <c r="I160" s="308" t="s">
        <v>562</v>
      </c>
      <c r="J160" s="309"/>
      <c r="K160" s="254"/>
      <c r="L160" s="255"/>
      <c r="N160" s="215"/>
    </row>
    <row r="161" spans="2:14" ht="17.25">
      <c r="B161" s="216" t="s">
        <v>123</v>
      </c>
      <c r="C161" s="287" t="s">
        <v>563</v>
      </c>
      <c r="D161" s="287"/>
      <c r="E161" s="287"/>
      <c r="F161" s="287"/>
      <c r="G161" s="287"/>
      <c r="H161" s="217" t="s">
        <v>531</v>
      </c>
      <c r="I161" s="308" t="s">
        <v>572</v>
      </c>
      <c r="J161" s="309"/>
      <c r="K161" s="254"/>
      <c r="L161" s="255"/>
      <c r="N161" s="215"/>
    </row>
    <row r="162" spans="2:14" ht="17.25">
      <c r="B162" s="216" t="s">
        <v>123</v>
      </c>
      <c r="C162" s="287" t="s">
        <v>581</v>
      </c>
      <c r="D162" s="287"/>
      <c r="E162" s="287"/>
      <c r="F162" s="287"/>
      <c r="G162" s="287"/>
      <c r="H162" s="217" t="s">
        <v>532</v>
      </c>
      <c r="I162" s="308" t="s">
        <v>578</v>
      </c>
      <c r="J162" s="309"/>
      <c r="K162" s="254"/>
      <c r="L162" s="255"/>
      <c r="N162" s="215"/>
    </row>
    <row r="163" spans="2:14" ht="41.25" customHeight="1">
      <c r="B163" s="216" t="s">
        <v>146</v>
      </c>
      <c r="C163" s="287" t="s">
        <v>540</v>
      </c>
      <c r="D163" s="287"/>
      <c r="E163" s="287"/>
      <c r="F163" s="287"/>
      <c r="G163" s="287"/>
      <c r="H163" s="217" t="s">
        <v>539</v>
      </c>
      <c r="I163" s="308" t="s">
        <v>582</v>
      </c>
      <c r="J163" s="309"/>
      <c r="K163" s="254"/>
      <c r="L163" s="255"/>
      <c r="N163" s="215"/>
    </row>
    <row r="164" spans="2:14" ht="24">
      <c r="B164" s="269" t="s">
        <v>566</v>
      </c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N164" s="215"/>
    </row>
    <row r="165" spans="2:14" ht="18.75">
      <c r="B165" s="220" t="s">
        <v>537</v>
      </c>
      <c r="C165" s="270" t="s">
        <v>73</v>
      </c>
      <c r="D165" s="271"/>
      <c r="E165" s="271"/>
      <c r="F165" s="271"/>
      <c r="G165" s="272"/>
      <c r="H165" s="221" t="s">
        <v>75</v>
      </c>
      <c r="I165" s="273" t="s">
        <v>76</v>
      </c>
      <c r="J165" s="274"/>
      <c r="K165" s="222" t="s">
        <v>160</v>
      </c>
      <c r="L165" s="223" t="s">
        <v>161</v>
      </c>
      <c r="N165" s="215"/>
    </row>
    <row r="166" spans="2:14" ht="17.25" customHeight="1">
      <c r="B166" s="281" t="s">
        <v>123</v>
      </c>
      <c r="C166" s="287" t="s">
        <v>118</v>
      </c>
      <c r="D166" s="287"/>
      <c r="E166" s="287"/>
      <c r="F166" s="287"/>
      <c r="G166" s="287"/>
      <c r="H166" s="219" t="s">
        <v>112</v>
      </c>
      <c r="I166" s="281" t="s">
        <v>559</v>
      </c>
      <c r="J166" s="281"/>
      <c r="K166" s="254">
        <f>+COUNTA(I166:J174)</f>
        <v>2</v>
      </c>
      <c r="L166" s="255">
        <f>+K166/SUM($K$158+$K$166+$K$179+$K$185)</f>
        <v>0.15384615384615385</v>
      </c>
      <c r="N166" s="215"/>
    </row>
    <row r="167" spans="2:14" ht="24" customHeight="1">
      <c r="B167" s="281"/>
      <c r="C167" s="282" t="s">
        <v>119</v>
      </c>
      <c r="D167" s="282"/>
      <c r="E167" s="282"/>
      <c r="F167" s="282"/>
      <c r="G167" s="282"/>
      <c r="H167" s="217" t="s">
        <v>113</v>
      </c>
      <c r="I167" s="281"/>
      <c r="J167" s="281"/>
      <c r="K167" s="254"/>
      <c r="L167" s="255"/>
      <c r="N167" s="215"/>
    </row>
    <row r="168" spans="2:14" ht="24" customHeight="1">
      <c r="B168" s="281"/>
      <c r="C168" s="282" t="s">
        <v>120</v>
      </c>
      <c r="D168" s="282"/>
      <c r="E168" s="282"/>
      <c r="F168" s="282"/>
      <c r="G168" s="282"/>
      <c r="H168" s="217" t="s">
        <v>114</v>
      </c>
      <c r="I168" s="281"/>
      <c r="J168" s="281"/>
      <c r="K168" s="254"/>
      <c r="L168" s="255"/>
      <c r="N168" s="215"/>
    </row>
    <row r="169" spans="2:14" ht="24" customHeight="1">
      <c r="B169" s="281"/>
      <c r="C169" s="282" t="s">
        <v>121</v>
      </c>
      <c r="D169" s="282"/>
      <c r="E169" s="282"/>
      <c r="F169" s="282"/>
      <c r="G169" s="282"/>
      <c r="H169" s="217" t="s">
        <v>115</v>
      </c>
      <c r="I169" s="281"/>
      <c r="J169" s="281"/>
      <c r="K169" s="254"/>
      <c r="L169" s="255"/>
      <c r="N169" s="215"/>
    </row>
    <row r="170" spans="2:14" ht="24" customHeight="1">
      <c r="B170" s="281"/>
      <c r="C170" s="282" t="s">
        <v>122</v>
      </c>
      <c r="D170" s="282"/>
      <c r="E170" s="282"/>
      <c r="F170" s="282"/>
      <c r="G170" s="282"/>
      <c r="H170" s="217" t="s">
        <v>116</v>
      </c>
      <c r="I170" s="281"/>
      <c r="J170" s="281"/>
      <c r="K170" s="254"/>
      <c r="L170" s="255"/>
      <c r="N170" s="215"/>
    </row>
    <row r="171" spans="2:14" ht="36.75" customHeight="1">
      <c r="B171" s="281" t="s">
        <v>123</v>
      </c>
      <c r="C171" s="287" t="s">
        <v>141</v>
      </c>
      <c r="D171" s="287"/>
      <c r="E171" s="287"/>
      <c r="F171" s="287"/>
      <c r="G171" s="287"/>
      <c r="H171" s="217" t="s">
        <v>131</v>
      </c>
      <c r="I171" s="275" t="s">
        <v>559</v>
      </c>
      <c r="J171" s="276"/>
      <c r="K171" s="254"/>
      <c r="L171" s="255"/>
      <c r="N171" s="215"/>
    </row>
    <row r="172" spans="2:14" ht="24" customHeight="1">
      <c r="B172" s="281"/>
      <c r="C172" s="282" t="s">
        <v>319</v>
      </c>
      <c r="D172" s="282"/>
      <c r="E172" s="282"/>
      <c r="F172" s="282"/>
      <c r="G172" s="282"/>
      <c r="H172" s="217" t="s">
        <v>132</v>
      </c>
      <c r="I172" s="277"/>
      <c r="J172" s="278"/>
      <c r="K172" s="254"/>
      <c r="L172" s="255"/>
      <c r="N172" s="215"/>
    </row>
    <row r="173" spans="2:14" ht="24" customHeight="1">
      <c r="B173" s="281"/>
      <c r="C173" s="282" t="s">
        <v>136</v>
      </c>
      <c r="D173" s="282"/>
      <c r="E173" s="282"/>
      <c r="F173" s="282"/>
      <c r="G173" s="282"/>
      <c r="H173" s="217" t="s">
        <v>133</v>
      </c>
      <c r="I173" s="277"/>
      <c r="J173" s="278"/>
      <c r="K173" s="254"/>
      <c r="L173" s="255"/>
      <c r="N173" s="215"/>
    </row>
    <row r="174" spans="2:14" ht="24" customHeight="1">
      <c r="B174" s="281"/>
      <c r="C174" s="282" t="s">
        <v>140</v>
      </c>
      <c r="D174" s="282"/>
      <c r="E174" s="282"/>
      <c r="F174" s="282"/>
      <c r="G174" s="282"/>
      <c r="H174" s="217" t="s">
        <v>134</v>
      </c>
      <c r="I174" s="279"/>
      <c r="J174" s="280"/>
      <c r="K174" s="254"/>
      <c r="L174" s="255"/>
      <c r="N174" s="215"/>
    </row>
    <row r="175" spans="2:14" ht="17.25">
      <c r="B175" s="218" t="s">
        <v>123</v>
      </c>
      <c r="C175" s="287" t="s">
        <v>117</v>
      </c>
      <c r="D175" s="287"/>
      <c r="E175" s="287"/>
      <c r="F175" s="287"/>
      <c r="G175" s="287"/>
      <c r="H175" s="217" t="s">
        <v>111</v>
      </c>
      <c r="I175" s="279" t="s">
        <v>559</v>
      </c>
      <c r="J175" s="280"/>
      <c r="K175" s="254"/>
      <c r="L175" s="255"/>
    </row>
    <row r="176" spans="2:14" ht="17.25">
      <c r="B176" s="218" t="s">
        <v>123</v>
      </c>
      <c r="C176" s="287" t="s">
        <v>560</v>
      </c>
      <c r="D176" s="287"/>
      <c r="E176" s="287"/>
      <c r="F176" s="287"/>
      <c r="G176" s="287"/>
      <c r="H176" s="217" t="s">
        <v>207</v>
      </c>
      <c r="I176" s="279" t="s">
        <v>559</v>
      </c>
      <c r="J176" s="280"/>
      <c r="K176" s="254"/>
      <c r="L176" s="255"/>
    </row>
    <row r="177" spans="1:29" ht="21.75" customHeight="1">
      <c r="B177" s="288" t="s">
        <v>553</v>
      </c>
      <c r="C177" s="288"/>
      <c r="D177" s="288"/>
      <c r="E177" s="288"/>
      <c r="F177" s="288"/>
      <c r="G177" s="288"/>
      <c r="H177" s="288"/>
      <c r="I177" s="288"/>
      <c r="J177" s="288"/>
      <c r="K177" s="289"/>
      <c r="L177" s="289"/>
    </row>
    <row r="178" spans="1:29" ht="23.45" customHeight="1">
      <c r="B178" s="220" t="s">
        <v>537</v>
      </c>
      <c r="C178" s="270" t="s">
        <v>73</v>
      </c>
      <c r="D178" s="271"/>
      <c r="E178" s="271"/>
      <c r="F178" s="271"/>
      <c r="G178" s="272"/>
      <c r="H178" s="221" t="s">
        <v>75</v>
      </c>
      <c r="I178" s="273" t="s">
        <v>76</v>
      </c>
      <c r="J178" s="274"/>
      <c r="K178" s="222" t="s">
        <v>160</v>
      </c>
      <c r="L178" s="234" t="s">
        <v>161</v>
      </c>
    </row>
    <row r="179" spans="1:29" ht="36.75" customHeight="1">
      <c r="B179" s="216" t="s">
        <v>146</v>
      </c>
      <c r="C179" s="287" t="s">
        <v>530</v>
      </c>
      <c r="D179" s="287"/>
      <c r="E179" s="287"/>
      <c r="F179" s="287"/>
      <c r="G179" s="287"/>
      <c r="H179" s="217" t="s">
        <v>175</v>
      </c>
      <c r="I179" s="308" t="s">
        <v>573</v>
      </c>
      <c r="J179" s="309"/>
      <c r="K179" s="254">
        <f>+COUNTA(I179:J182)</f>
        <v>4</v>
      </c>
      <c r="L179" s="255">
        <f>K179/SUM($K$158+$K$166+$K$179+$K$185)</f>
        <v>0.30769230769230771</v>
      </c>
    </row>
    <row r="180" spans="1:29" ht="40.5" customHeight="1">
      <c r="B180" s="216" t="s">
        <v>146</v>
      </c>
      <c r="C180" s="287" t="s">
        <v>574</v>
      </c>
      <c r="D180" s="287"/>
      <c r="E180" s="287"/>
      <c r="F180" s="287"/>
      <c r="G180" s="287"/>
      <c r="H180" s="217"/>
      <c r="I180" s="308" t="s">
        <v>598</v>
      </c>
      <c r="J180" s="309"/>
      <c r="K180" s="254"/>
      <c r="L180" s="255"/>
    </row>
    <row r="181" spans="1:29" ht="43.5" customHeight="1">
      <c r="B181" s="216" t="s">
        <v>146</v>
      </c>
      <c r="C181" s="287" t="s">
        <v>533</v>
      </c>
      <c r="D181" s="287"/>
      <c r="E181" s="287"/>
      <c r="F181" s="287"/>
      <c r="G181" s="287"/>
      <c r="H181" s="217" t="s">
        <v>534</v>
      </c>
      <c r="I181" s="308" t="s">
        <v>600</v>
      </c>
      <c r="J181" s="309"/>
      <c r="K181" s="254"/>
      <c r="L181" s="255"/>
    </row>
    <row r="182" spans="1:29" ht="43.5" customHeight="1">
      <c r="B182" s="216" t="s">
        <v>146</v>
      </c>
      <c r="C182" s="287" t="s">
        <v>535</v>
      </c>
      <c r="D182" s="287"/>
      <c r="E182" s="287"/>
      <c r="F182" s="287"/>
      <c r="G182" s="287"/>
      <c r="H182" s="217" t="s">
        <v>536</v>
      </c>
      <c r="I182" s="308" t="s">
        <v>600</v>
      </c>
      <c r="J182" s="309"/>
      <c r="K182" s="254"/>
      <c r="L182" s="255"/>
    </row>
    <row r="183" spans="1:29" ht="26.45" customHeight="1">
      <c r="B183" s="288" t="s">
        <v>554</v>
      </c>
      <c r="C183" s="288"/>
      <c r="D183" s="288"/>
      <c r="E183" s="288"/>
      <c r="F183" s="288"/>
      <c r="G183" s="288"/>
      <c r="H183" s="288"/>
      <c r="I183" s="288"/>
      <c r="J183" s="288"/>
      <c r="K183" s="289"/>
      <c r="L183" s="289"/>
    </row>
    <row r="184" spans="1:29" ht="24" customHeight="1">
      <c r="B184" s="220" t="s">
        <v>537</v>
      </c>
      <c r="C184" s="270" t="s">
        <v>73</v>
      </c>
      <c r="D184" s="271"/>
      <c r="E184" s="271"/>
      <c r="F184" s="271"/>
      <c r="G184" s="272"/>
      <c r="H184" s="221" t="s">
        <v>75</v>
      </c>
      <c r="I184" s="273" t="s">
        <v>76</v>
      </c>
      <c r="J184" s="274"/>
      <c r="K184" s="222" t="s">
        <v>160</v>
      </c>
      <c r="L184" s="234" t="s">
        <v>161</v>
      </c>
    </row>
    <row r="185" spans="1:29" ht="44.45" customHeight="1">
      <c r="B185" s="216" t="s">
        <v>583</v>
      </c>
      <c r="C185" s="287" t="s">
        <v>584</v>
      </c>
      <c r="D185" s="287"/>
      <c r="E185" s="287"/>
      <c r="F185" s="287"/>
      <c r="G185" s="287"/>
      <c r="H185" s="217" t="s">
        <v>576</v>
      </c>
      <c r="I185" s="279" t="s">
        <v>599</v>
      </c>
      <c r="J185" s="280"/>
      <c r="K185" s="224">
        <f>+COUNTA(H185)</f>
        <v>1</v>
      </c>
      <c r="L185" s="225">
        <f>K185/SUM($K$158+$K$166+$K$179+$K$185)</f>
        <v>7.6923076923076927E-2</v>
      </c>
    </row>
    <row r="186" spans="1:29" ht="27.75" hidden="1" customHeight="1">
      <c r="B186" s="288" t="s">
        <v>558</v>
      </c>
      <c r="C186" s="288"/>
      <c r="D186" s="288"/>
      <c r="E186" s="288"/>
      <c r="F186" s="288"/>
      <c r="G186" s="288"/>
      <c r="H186" s="288"/>
      <c r="I186" s="288"/>
      <c r="J186" s="288"/>
      <c r="K186" s="289"/>
      <c r="L186" s="289"/>
    </row>
    <row r="187" spans="1:29" ht="25.15" hidden="1" customHeight="1">
      <c r="B187" s="220" t="s">
        <v>537</v>
      </c>
      <c r="C187" s="270" t="s">
        <v>73</v>
      </c>
      <c r="D187" s="271"/>
      <c r="E187" s="271"/>
      <c r="F187" s="271"/>
      <c r="G187" s="272"/>
      <c r="H187" s="221" t="s">
        <v>75</v>
      </c>
      <c r="I187" s="273" t="s">
        <v>76</v>
      </c>
      <c r="J187" s="274"/>
      <c r="K187" s="222" t="s">
        <v>160</v>
      </c>
      <c r="L187" s="223" t="s">
        <v>161</v>
      </c>
    </row>
    <row r="188" spans="1:29" ht="27.6" hidden="1" customHeight="1">
      <c r="B188" s="216"/>
      <c r="C188" s="287"/>
      <c r="D188" s="287"/>
      <c r="E188" s="287"/>
      <c r="F188" s="287"/>
      <c r="G188" s="287"/>
      <c r="H188" s="217"/>
      <c r="I188" s="281"/>
      <c r="J188" s="281"/>
      <c r="K188" s="224"/>
      <c r="L188" s="225"/>
    </row>
    <row r="189" spans="1:29" ht="6.75" customHeight="1">
      <c r="B189" s="202"/>
      <c r="C189" s="202"/>
      <c r="D189" s="202"/>
      <c r="E189" s="202"/>
      <c r="F189" s="202"/>
      <c r="G189" s="203"/>
      <c r="H189" s="204"/>
      <c r="I189" s="202"/>
      <c r="K189" s="201"/>
      <c r="L189" s="201"/>
    </row>
    <row r="190" spans="1:29" s="207" customFormat="1" ht="41.25" customHeight="1">
      <c r="A190" s="205"/>
      <c r="B190" s="285" t="s">
        <v>262</v>
      </c>
      <c r="C190" s="286"/>
      <c r="D190" s="286"/>
      <c r="E190" s="286"/>
      <c r="F190" s="286"/>
      <c r="G190" s="286"/>
      <c r="H190" s="286"/>
      <c r="I190" s="286"/>
      <c r="J190" s="286"/>
      <c r="K190" s="286"/>
      <c r="L190" s="286"/>
      <c r="M190" s="206"/>
      <c r="N190" s="205"/>
      <c r="O190" s="205"/>
      <c r="P190" s="205"/>
      <c r="Q190" s="205"/>
      <c r="R190" s="205"/>
      <c r="S190" s="205"/>
      <c r="T190" s="205"/>
      <c r="U190" s="205"/>
      <c r="V190" s="205"/>
      <c r="W190" s="205"/>
      <c r="X190" s="205"/>
      <c r="Y190" s="205"/>
      <c r="Z190" s="205"/>
      <c r="AA190" s="205"/>
      <c r="AB190" s="205"/>
      <c r="AC190" s="205"/>
    </row>
    <row r="191" spans="1:29" s="207" customFormat="1" ht="46.5">
      <c r="A191" s="205"/>
      <c r="B191" s="253" t="s">
        <v>595</v>
      </c>
      <c r="C191" s="253"/>
      <c r="D191" s="253"/>
      <c r="E191" s="253"/>
      <c r="F191" s="253"/>
      <c r="G191" s="246"/>
      <c r="H191" s="246"/>
      <c r="I191" s="246"/>
      <c r="J191" s="246"/>
      <c r="K191" s="246"/>
      <c r="L191" s="246"/>
      <c r="M191" s="206"/>
      <c r="N191" s="205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</row>
    <row r="192" spans="1:29" s="207" customFormat="1" ht="78" customHeight="1">
      <c r="A192" s="205"/>
      <c r="B192" s="243" t="s">
        <v>588</v>
      </c>
      <c r="C192" s="248"/>
      <c r="D192" s="243" t="s">
        <v>589</v>
      </c>
      <c r="E192" s="248"/>
      <c r="F192" s="243" t="s">
        <v>316</v>
      </c>
      <c r="G192" s="162"/>
      <c r="H192" s="162"/>
      <c r="I192" s="162"/>
      <c r="J192" s="162"/>
      <c r="K192" s="162"/>
      <c r="L192" s="162"/>
      <c r="M192" s="206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5"/>
    </row>
    <row r="193" spans="1:29" ht="46.5">
      <c r="A193" s="162"/>
      <c r="B193" s="240">
        <f>+Financiera!E15</f>
        <v>145561</v>
      </c>
      <c r="C193" s="235"/>
      <c r="D193" s="240">
        <f>+Financiera!F15</f>
        <v>321544.27</v>
      </c>
      <c r="E193" s="235"/>
      <c r="F193" s="249">
        <f>D193/B193</f>
        <v>2.2090001442694129</v>
      </c>
      <c r="J193" s="162"/>
      <c r="K193" s="208"/>
      <c r="L193" s="209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</row>
    <row r="194" spans="1:29" ht="128.25" customHeight="1">
      <c r="A194" s="162"/>
      <c r="B194" s="243" t="s">
        <v>590</v>
      </c>
      <c r="C194" s="248"/>
      <c r="D194" s="243" t="s">
        <v>591</v>
      </c>
      <c r="E194" s="248"/>
      <c r="F194" s="243" t="s">
        <v>565</v>
      </c>
      <c r="J194" s="162"/>
      <c r="K194" s="208"/>
      <c r="L194" s="209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</row>
    <row r="195" spans="1:29" ht="46.5">
      <c r="A195" s="162"/>
      <c r="B195" s="240">
        <f>+Financiera!E16</f>
        <v>1025870</v>
      </c>
      <c r="C195" s="235"/>
      <c r="D195" s="240">
        <f>+Financiera!F16</f>
        <v>874472.72</v>
      </c>
      <c r="E195" s="235"/>
      <c r="F195" s="249">
        <f>+D195/B195</f>
        <v>0.85242059910125056</v>
      </c>
      <c r="J195" s="162"/>
      <c r="K195" s="208"/>
      <c r="L195" s="209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</row>
    <row r="196" spans="1:29" ht="114" customHeight="1">
      <c r="A196" s="162"/>
      <c r="B196" s="243" t="s">
        <v>592</v>
      </c>
      <c r="C196" s="248"/>
      <c r="D196" s="243" t="s">
        <v>593</v>
      </c>
      <c r="E196" s="248"/>
      <c r="F196" s="243" t="s">
        <v>568</v>
      </c>
      <c r="J196" s="162"/>
      <c r="K196" s="210"/>
      <c r="L196" s="211"/>
      <c r="N196" s="239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</row>
    <row r="197" spans="1:29" ht="46.5">
      <c r="A197" s="162"/>
      <c r="B197" s="240">
        <f>+Financiera!E17</f>
        <v>1122801</v>
      </c>
      <c r="C197" s="235"/>
      <c r="D197" s="240">
        <f>+Financiera!F17</f>
        <v>935194.02</v>
      </c>
      <c r="E197" s="235"/>
      <c r="F197" s="249">
        <f>D197/B197</f>
        <v>0.83291163794830969</v>
      </c>
      <c r="J197" s="162"/>
      <c r="K197" s="210"/>
      <c r="L197" s="211"/>
      <c r="N197" s="247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</row>
    <row r="198" spans="1:29" ht="46.5">
      <c r="A198" s="162"/>
      <c r="B198" s="253" t="s">
        <v>594</v>
      </c>
      <c r="C198" s="253"/>
      <c r="D198" s="253"/>
      <c r="E198" s="253"/>
      <c r="F198" s="253"/>
      <c r="J198" s="162"/>
      <c r="K198" s="210"/>
      <c r="L198" s="210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</row>
    <row r="199" spans="1:29" ht="102" customHeight="1">
      <c r="A199" s="162"/>
      <c r="B199" s="243" t="s">
        <v>588</v>
      </c>
      <c r="C199" s="248"/>
      <c r="D199" s="243" t="s">
        <v>589</v>
      </c>
      <c r="E199" s="248"/>
      <c r="F199" s="243" t="s">
        <v>316</v>
      </c>
      <c r="J199" s="162"/>
      <c r="K199" s="210"/>
      <c r="L199" s="210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</row>
    <row r="200" spans="1:29" ht="46.5">
      <c r="A200" s="162"/>
      <c r="B200" s="240">
        <f>+B193*60.3102809451401</f>
        <v>8778824.8046555389</v>
      </c>
      <c r="C200" s="235"/>
      <c r="D200" s="240">
        <v>19392425.260000002</v>
      </c>
      <c r="E200" s="235"/>
      <c r="F200" s="249">
        <f>D200/B200</f>
        <v>2.2090001442694147</v>
      </c>
      <c r="J200" s="162"/>
      <c r="K200" s="210"/>
      <c r="L200" s="210"/>
      <c r="N200" s="251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</row>
    <row r="201" spans="1:29" ht="136.5" customHeight="1">
      <c r="A201" s="162"/>
      <c r="B201" s="243" t="s">
        <v>590</v>
      </c>
      <c r="C201" s="248"/>
      <c r="D201" s="243" t="s">
        <v>591</v>
      </c>
      <c r="E201" s="248"/>
      <c r="F201" s="243" t="s">
        <v>565</v>
      </c>
      <c r="J201" s="162"/>
      <c r="K201" s="210"/>
      <c r="L201" s="210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</row>
    <row r="202" spans="1:29" ht="46.5">
      <c r="A202" s="162"/>
      <c r="B202" s="240">
        <f>+B195*59.4607191748646</f>
        <v>60998967.979918346</v>
      </c>
      <c r="C202" s="235"/>
      <c r="D202" s="240">
        <v>51996776.829999998</v>
      </c>
      <c r="E202" s="235"/>
      <c r="F202" s="249">
        <f>+D202/B202</f>
        <v>0.85242059910125056</v>
      </c>
      <c r="J202" s="162"/>
      <c r="K202" s="210"/>
      <c r="L202" s="210"/>
      <c r="N202" s="250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</row>
    <row r="203" spans="1:29" ht="106.5" customHeight="1">
      <c r="A203" s="162"/>
      <c r="B203" s="243" t="s">
        <v>592</v>
      </c>
      <c r="C203" s="248"/>
      <c r="D203" s="243" t="s">
        <v>593</v>
      </c>
      <c r="E203" s="248"/>
      <c r="F203" s="243" t="s">
        <v>568</v>
      </c>
      <c r="J203" s="162"/>
      <c r="K203" s="210"/>
      <c r="L203" s="210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</row>
    <row r="204" spans="1:29" ht="46.5">
      <c r="A204" s="162"/>
      <c r="B204" s="240">
        <f>+B197*59.2809426647104</f>
        <v>66560701.704879507</v>
      </c>
      <c r="C204" s="235"/>
      <c r="D204" s="240">
        <f>+D202+3442406.25</f>
        <v>55439183.079999998</v>
      </c>
      <c r="E204" s="235"/>
      <c r="F204" s="249">
        <f>D204/B204</f>
        <v>0.83291163794830902</v>
      </c>
      <c r="J204" s="162"/>
      <c r="K204" s="210"/>
      <c r="L204" s="210"/>
      <c r="N204" s="25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</row>
    <row r="205" spans="1:29" ht="21" hidden="1">
      <c r="B205" s="283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</row>
    <row r="209" spans="2:5">
      <c r="E209" s="233"/>
    </row>
    <row r="211" spans="2:5" ht="15.75">
      <c r="B211" s="241"/>
      <c r="C211"/>
      <c r="D211"/>
    </row>
    <row r="212" spans="2:5" ht="15.75">
      <c r="B212" s="242"/>
      <c r="C212"/>
      <c r="D212"/>
    </row>
  </sheetData>
  <sortState xmlns:xlrd2="http://schemas.microsoft.com/office/spreadsheetml/2017/richdata2" ref="B67:I146">
    <sortCondition ref="B154:B163"/>
  </sortState>
  <mergeCells count="92">
    <mergeCell ref="C161:G161"/>
    <mergeCell ref="I161:J161"/>
    <mergeCell ref="I166:J170"/>
    <mergeCell ref="C172:G172"/>
    <mergeCell ref="C171:G171"/>
    <mergeCell ref="K158:K163"/>
    <mergeCell ref="L158:L163"/>
    <mergeCell ref="I158:J158"/>
    <mergeCell ref="C185:G185"/>
    <mergeCell ref="I185:J185"/>
    <mergeCell ref="C159:G159"/>
    <mergeCell ref="C158:G158"/>
    <mergeCell ref="I163:J163"/>
    <mergeCell ref="C162:G162"/>
    <mergeCell ref="I162:J162"/>
    <mergeCell ref="C163:G163"/>
    <mergeCell ref="C160:G160"/>
    <mergeCell ref="I160:J160"/>
    <mergeCell ref="C180:G180"/>
    <mergeCell ref="I180:J180"/>
    <mergeCell ref="C182:G182"/>
    <mergeCell ref="C146:F146"/>
    <mergeCell ref="B156:L156"/>
    <mergeCell ref="C150:F150"/>
    <mergeCell ref="I157:J157"/>
    <mergeCell ref="B152:I152"/>
    <mergeCell ref="C149:F149"/>
    <mergeCell ref="C157:G157"/>
    <mergeCell ref="C153:G153"/>
    <mergeCell ref="L147:L150"/>
    <mergeCell ref="K147:K150"/>
    <mergeCell ref="C147:F147"/>
    <mergeCell ref="C148:F148"/>
    <mergeCell ref="B22:C22"/>
    <mergeCell ref="D22:E22"/>
    <mergeCell ref="K22:L22"/>
    <mergeCell ref="B145:I145"/>
    <mergeCell ref="I22:J22"/>
    <mergeCell ref="B79:L79"/>
    <mergeCell ref="F20:H22"/>
    <mergeCell ref="B141:L141"/>
    <mergeCell ref="C175:G175"/>
    <mergeCell ref="I175:J175"/>
    <mergeCell ref="C176:G176"/>
    <mergeCell ref="I176:J176"/>
    <mergeCell ref="C184:G184"/>
    <mergeCell ref="I184:J184"/>
    <mergeCell ref="B183:L183"/>
    <mergeCell ref="L179:L182"/>
    <mergeCell ref="I181:J181"/>
    <mergeCell ref="K179:K182"/>
    <mergeCell ref="C179:G179"/>
    <mergeCell ref="C178:G178"/>
    <mergeCell ref="I179:J179"/>
    <mergeCell ref="I182:J182"/>
    <mergeCell ref="B177:L177"/>
    <mergeCell ref="I178:J178"/>
    <mergeCell ref="B205:L205"/>
    <mergeCell ref="B190:L190"/>
    <mergeCell ref="C188:G188"/>
    <mergeCell ref="I188:J188"/>
    <mergeCell ref="C181:G181"/>
    <mergeCell ref="C187:G187"/>
    <mergeCell ref="I187:J187"/>
    <mergeCell ref="B186:L186"/>
    <mergeCell ref="I165:J165"/>
    <mergeCell ref="I171:J174"/>
    <mergeCell ref="B166:B170"/>
    <mergeCell ref="B171:B174"/>
    <mergeCell ref="C167:G167"/>
    <mergeCell ref="C168:G168"/>
    <mergeCell ref="C173:G173"/>
    <mergeCell ref="C174:G174"/>
    <mergeCell ref="C169:G169"/>
    <mergeCell ref="C170:G170"/>
    <mergeCell ref="C166:G166"/>
    <mergeCell ref="B191:F191"/>
    <mergeCell ref="B198:F198"/>
    <mergeCell ref="K166:K176"/>
    <mergeCell ref="L166:L176"/>
    <mergeCell ref="B7:L7"/>
    <mergeCell ref="C14:I14"/>
    <mergeCell ref="B19:L19"/>
    <mergeCell ref="B13:L13"/>
    <mergeCell ref="C17:D17"/>
    <mergeCell ref="B8:L8"/>
    <mergeCell ref="B11:L11"/>
    <mergeCell ref="B9:L9"/>
    <mergeCell ref="C15:I15"/>
    <mergeCell ref="C16:D16"/>
    <mergeCell ref="B164:L164"/>
    <mergeCell ref="C165:G165"/>
  </mergeCells>
  <phoneticPr fontId="49" type="noConversion"/>
  <printOptions horizontalCentered="1" verticalCentered="1"/>
  <pageMargins left="3.937007874015748E-2" right="3.937007874015748E-2" top="3.937007874015748E-2" bottom="3.937007874015748E-2" header="0" footer="0"/>
  <pageSetup paperSize="9" scale="53" fitToHeight="0" orientation="landscape" r:id="rId1"/>
  <rowBreaks count="4" manualBreakCount="4">
    <brk id="18" min="1" max="11" man="1"/>
    <brk id="78" min="1" max="11" man="1"/>
    <brk id="140" min="1" max="11" man="1"/>
    <brk id="188" min="1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CC5D-9860-4FA2-9DB3-CD5955C2A41B}">
  <dimension ref="A1:F72"/>
  <sheetViews>
    <sheetView zoomScale="69" zoomScaleNormal="69" workbookViewId="0">
      <selection activeCell="H21" sqref="H21"/>
    </sheetView>
  </sheetViews>
  <sheetFormatPr baseColWidth="10" defaultColWidth="11" defaultRowHeight="12.75"/>
  <cols>
    <col min="1" max="1" width="19.75" style="102" customWidth="1"/>
    <col min="2" max="2" width="37.75" style="102" customWidth="1"/>
    <col min="3" max="3" width="41.25" style="102" customWidth="1"/>
    <col min="4" max="4" width="55.25" style="100" customWidth="1"/>
    <col min="5" max="5" width="13.625" style="100" bestFit="1" customWidth="1"/>
    <col min="6" max="6" width="10.25" style="100" bestFit="1" customWidth="1"/>
    <col min="7" max="16384" width="11" style="100"/>
  </cols>
  <sheetData>
    <row r="1" spans="1:6">
      <c r="B1" s="100"/>
      <c r="C1" s="100"/>
    </row>
    <row r="2" spans="1:6" ht="23.25">
      <c r="B2" s="124"/>
      <c r="C2" s="124"/>
      <c r="D2" s="124"/>
      <c r="E2" s="124"/>
      <c r="F2" s="124"/>
    </row>
    <row r="3" spans="1:6" ht="23.25">
      <c r="B3" s="124"/>
      <c r="C3" s="124"/>
      <c r="D3" s="124"/>
      <c r="E3" s="124"/>
      <c r="F3" s="124"/>
    </row>
    <row r="4" spans="1:6" ht="23.25">
      <c r="B4" s="124"/>
      <c r="C4" s="124"/>
      <c r="D4" s="124"/>
      <c r="E4" s="124"/>
      <c r="F4" s="124"/>
    </row>
    <row r="5" spans="1:6" ht="23.25">
      <c r="B5" s="124"/>
      <c r="C5" s="124"/>
      <c r="D5" s="124"/>
      <c r="E5" s="124"/>
      <c r="F5" s="124"/>
    </row>
    <row r="6" spans="1:6" ht="32.25">
      <c r="B6" s="311" t="s">
        <v>315</v>
      </c>
      <c r="C6" s="311"/>
      <c r="D6" s="311"/>
      <c r="E6" s="311"/>
      <c r="F6" s="311"/>
    </row>
    <row r="7" spans="1:6" ht="25.5">
      <c r="B7" s="312" t="s">
        <v>309</v>
      </c>
      <c r="C7" s="312"/>
      <c r="D7" s="312"/>
      <c r="E7" s="312"/>
      <c r="F7" s="312"/>
    </row>
    <row r="8" spans="1:6" ht="25.5">
      <c r="B8" s="313" t="s">
        <v>310</v>
      </c>
      <c r="C8" s="313"/>
      <c r="D8" s="313"/>
      <c r="E8" s="313"/>
      <c r="F8" s="313"/>
    </row>
    <row r="9" spans="1:6" ht="23.25">
      <c r="B9" s="314" t="s">
        <v>322</v>
      </c>
      <c r="C9" s="314"/>
      <c r="D9" s="314"/>
      <c r="E9" s="314"/>
      <c r="F9" s="314"/>
    </row>
    <row r="10" spans="1:6">
      <c r="A10" s="95" t="s">
        <v>163</v>
      </c>
      <c r="B10" s="126" t="s">
        <v>508</v>
      </c>
      <c r="C10" s="126" t="s">
        <v>509</v>
      </c>
      <c r="D10" s="126" t="s">
        <v>14</v>
      </c>
      <c r="E10" s="126" t="s">
        <v>393</v>
      </c>
      <c r="F10" s="126" t="s">
        <v>394</v>
      </c>
    </row>
    <row r="11" spans="1:6" ht="38.25">
      <c r="A11" s="96" t="s">
        <v>171</v>
      </c>
      <c r="B11" s="125" t="s">
        <v>157</v>
      </c>
      <c r="C11" s="125" t="s">
        <v>579</v>
      </c>
      <c r="D11" s="97" t="s">
        <v>365</v>
      </c>
      <c r="E11" s="98" t="s">
        <v>397</v>
      </c>
      <c r="F11" s="98" t="s">
        <v>398</v>
      </c>
    </row>
    <row r="12" spans="1:6" ht="38.25">
      <c r="A12" s="96" t="s">
        <v>173</v>
      </c>
      <c r="B12" s="125" t="s">
        <v>157</v>
      </c>
      <c r="C12" s="125" t="s">
        <v>579</v>
      </c>
      <c r="D12" s="97" t="s">
        <v>364</v>
      </c>
      <c r="E12" s="98" t="s">
        <v>396</v>
      </c>
      <c r="F12" s="98" t="s">
        <v>398</v>
      </c>
    </row>
    <row r="13" spans="1:6" ht="38.25">
      <c r="A13" s="96" t="s">
        <v>175</v>
      </c>
      <c r="B13" s="125" t="s">
        <v>157</v>
      </c>
      <c r="C13" s="125" t="s">
        <v>579</v>
      </c>
      <c r="D13" s="97" t="s">
        <v>366</v>
      </c>
      <c r="E13" s="98" t="s">
        <v>396</v>
      </c>
      <c r="F13" s="98" t="s">
        <v>398</v>
      </c>
    </row>
    <row r="14" spans="1:6" ht="25.5">
      <c r="A14" s="96" t="s">
        <v>177</v>
      </c>
      <c r="B14" s="125" t="s">
        <v>157</v>
      </c>
      <c r="C14" s="125" t="s">
        <v>579</v>
      </c>
      <c r="D14" s="97" t="s">
        <v>378</v>
      </c>
      <c r="E14" s="98" t="s">
        <v>399</v>
      </c>
      <c r="F14" s="98" t="s">
        <v>400</v>
      </c>
    </row>
    <row r="15" spans="1:6" ht="25.5">
      <c r="A15" s="96" t="s">
        <v>180</v>
      </c>
      <c r="B15" s="125" t="s">
        <v>157</v>
      </c>
      <c r="C15" s="125" t="s">
        <v>579</v>
      </c>
      <c r="D15" s="97" t="s">
        <v>379</v>
      </c>
      <c r="E15" s="98" t="s">
        <v>402</v>
      </c>
      <c r="F15" s="98" t="s">
        <v>401</v>
      </c>
    </row>
    <row r="16" spans="1:6" ht="25.5">
      <c r="A16" s="96" t="s">
        <v>182</v>
      </c>
      <c r="B16" s="125" t="s">
        <v>157</v>
      </c>
      <c r="C16" s="125" t="s">
        <v>579</v>
      </c>
      <c r="D16" s="97" t="s">
        <v>380</v>
      </c>
      <c r="E16" s="98" t="s">
        <v>403</v>
      </c>
      <c r="F16" s="98" t="s">
        <v>404</v>
      </c>
    </row>
    <row r="17" spans="1:6" ht="25.5">
      <c r="A17" s="96" t="s">
        <v>111</v>
      </c>
      <c r="B17" s="125" t="s">
        <v>157</v>
      </c>
      <c r="C17" s="125" t="s">
        <v>579</v>
      </c>
      <c r="D17" s="244" t="s">
        <v>363</v>
      </c>
      <c r="E17" s="98" t="s">
        <v>399</v>
      </c>
      <c r="F17" s="98" t="s">
        <v>405</v>
      </c>
    </row>
    <row r="18" spans="1:6" ht="25.5">
      <c r="A18" s="96" t="s">
        <v>112</v>
      </c>
      <c r="B18" s="125" t="s">
        <v>157</v>
      </c>
      <c r="C18" s="125" t="s">
        <v>579</v>
      </c>
      <c r="D18" s="244" t="s">
        <v>362</v>
      </c>
      <c r="E18" s="98" t="s">
        <v>406</v>
      </c>
      <c r="F18" s="98" t="s">
        <v>407</v>
      </c>
    </row>
    <row r="19" spans="1:6" ht="25.5">
      <c r="A19" s="96" t="s">
        <v>114</v>
      </c>
      <c r="B19" s="125" t="s">
        <v>157</v>
      </c>
      <c r="C19" s="125" t="s">
        <v>579</v>
      </c>
      <c r="D19" s="97" t="s">
        <v>386</v>
      </c>
      <c r="E19" s="98" t="s">
        <v>397</v>
      </c>
      <c r="F19" s="98" t="s">
        <v>409</v>
      </c>
    </row>
    <row r="20" spans="1:6" ht="25.5">
      <c r="A20" s="96" t="s">
        <v>115</v>
      </c>
      <c r="B20" s="125" t="s">
        <v>157</v>
      </c>
      <c r="C20" s="125" t="s">
        <v>579</v>
      </c>
      <c r="D20" s="244" t="s">
        <v>474</v>
      </c>
      <c r="E20" s="98" t="s">
        <v>410</v>
      </c>
      <c r="F20" s="98" t="s">
        <v>400</v>
      </c>
    </row>
    <row r="21" spans="1:6" ht="25.5">
      <c r="A21" s="96" t="s">
        <v>116</v>
      </c>
      <c r="B21" s="125" t="s">
        <v>157</v>
      </c>
      <c r="C21" s="125" t="s">
        <v>579</v>
      </c>
      <c r="D21" s="97" t="s">
        <v>475</v>
      </c>
      <c r="E21" s="98" t="s">
        <v>411</v>
      </c>
      <c r="F21" s="98" t="s">
        <v>412</v>
      </c>
    </row>
    <row r="22" spans="1:6" ht="25.5">
      <c r="A22" s="96" t="s">
        <v>125</v>
      </c>
      <c r="B22" s="125" t="s">
        <v>157</v>
      </c>
      <c r="C22" s="125" t="s">
        <v>579</v>
      </c>
      <c r="D22" s="97" t="s">
        <v>476</v>
      </c>
      <c r="E22" s="98" t="s">
        <v>413</v>
      </c>
      <c r="F22" s="98" t="s">
        <v>408</v>
      </c>
    </row>
    <row r="23" spans="1:6" ht="38.25">
      <c r="A23" s="96" t="s">
        <v>191</v>
      </c>
      <c r="B23" s="125" t="s">
        <v>157</v>
      </c>
      <c r="C23" s="125" t="s">
        <v>579</v>
      </c>
      <c r="D23" s="244" t="s">
        <v>387</v>
      </c>
      <c r="E23" s="98" t="s">
        <v>411</v>
      </c>
      <c r="F23" s="98" t="s">
        <v>414</v>
      </c>
    </row>
    <row r="24" spans="1:6" ht="25.5">
      <c r="A24" s="96" t="s">
        <v>193</v>
      </c>
      <c r="B24" s="125" t="s">
        <v>157</v>
      </c>
      <c r="C24" s="125" t="s">
        <v>579</v>
      </c>
      <c r="D24" s="97" t="s">
        <v>477</v>
      </c>
      <c r="E24" s="98" t="s">
        <v>399</v>
      </c>
      <c r="F24" s="98" t="s">
        <v>415</v>
      </c>
    </row>
    <row r="25" spans="1:6" ht="25.5">
      <c r="A25" s="96" t="s">
        <v>195</v>
      </c>
      <c r="B25" s="125" t="s">
        <v>157</v>
      </c>
      <c r="C25" s="125" t="s">
        <v>579</v>
      </c>
      <c r="D25" s="97" t="s">
        <v>478</v>
      </c>
      <c r="E25" s="98" t="s">
        <v>416</v>
      </c>
      <c r="F25" s="98" t="s">
        <v>417</v>
      </c>
    </row>
    <row r="26" spans="1:6" ht="25.5">
      <c r="A26" s="96"/>
      <c r="B26" s="125" t="s">
        <v>157</v>
      </c>
      <c r="C26" s="125" t="s">
        <v>580</v>
      </c>
      <c r="D26" s="244" t="s">
        <v>521</v>
      </c>
      <c r="E26" s="127">
        <v>45413</v>
      </c>
      <c r="F26" s="127">
        <v>45657</v>
      </c>
    </row>
    <row r="27" spans="1:6" ht="25.5">
      <c r="A27" s="96"/>
      <c r="B27" s="125" t="s">
        <v>157</v>
      </c>
      <c r="C27" s="125" t="s">
        <v>517</v>
      </c>
      <c r="D27" s="97" t="s">
        <v>479</v>
      </c>
      <c r="E27" s="98" t="s">
        <v>480</v>
      </c>
      <c r="F27" s="98" t="s">
        <v>481</v>
      </c>
    </row>
    <row r="28" spans="1:6" ht="25.5">
      <c r="A28" s="96"/>
      <c r="B28" s="125" t="s">
        <v>157</v>
      </c>
      <c r="C28" s="125" t="s">
        <v>517</v>
      </c>
      <c r="D28" s="97" t="s">
        <v>482</v>
      </c>
      <c r="E28" s="98" t="s">
        <v>418</v>
      </c>
      <c r="F28" s="98" t="s">
        <v>446</v>
      </c>
    </row>
    <row r="29" spans="1:6" ht="25.5">
      <c r="A29" s="96"/>
      <c r="B29" s="125" t="s">
        <v>157</v>
      </c>
      <c r="C29" s="125" t="s">
        <v>517</v>
      </c>
      <c r="D29" s="97" t="s">
        <v>483</v>
      </c>
      <c r="E29" s="98" t="s">
        <v>480</v>
      </c>
      <c r="F29" s="98" t="s">
        <v>481</v>
      </c>
    </row>
    <row r="30" spans="1:6" ht="25.5">
      <c r="A30" s="96"/>
      <c r="B30" s="125" t="s">
        <v>157</v>
      </c>
      <c r="C30" s="125" t="s">
        <v>517</v>
      </c>
      <c r="D30" s="97" t="s">
        <v>484</v>
      </c>
      <c r="E30" s="98" t="s">
        <v>480</v>
      </c>
      <c r="F30" s="98" t="s">
        <v>481</v>
      </c>
    </row>
    <row r="31" spans="1:6" ht="25.5">
      <c r="A31" s="96"/>
      <c r="B31" s="125" t="s">
        <v>157</v>
      </c>
      <c r="C31" s="125" t="s">
        <v>517</v>
      </c>
      <c r="D31" s="97" t="s">
        <v>485</v>
      </c>
      <c r="E31" s="98" t="s">
        <v>480</v>
      </c>
      <c r="F31" s="98" t="s">
        <v>481</v>
      </c>
    </row>
    <row r="32" spans="1:6" ht="25.5">
      <c r="A32" s="96" t="s">
        <v>201</v>
      </c>
      <c r="B32" s="125" t="s">
        <v>157</v>
      </c>
      <c r="C32" s="125" t="s">
        <v>517</v>
      </c>
      <c r="D32" s="244" t="s">
        <v>486</v>
      </c>
      <c r="E32" s="98" t="s">
        <v>421</v>
      </c>
      <c r="F32" s="98" t="s">
        <v>422</v>
      </c>
    </row>
    <row r="33" spans="1:6" ht="25.5">
      <c r="A33" s="96" t="s">
        <v>203</v>
      </c>
      <c r="B33" s="125" t="s">
        <v>157</v>
      </c>
      <c r="C33" s="125" t="s">
        <v>517</v>
      </c>
      <c r="D33" s="244" t="s">
        <v>487</v>
      </c>
      <c r="E33" s="98" t="s">
        <v>421</v>
      </c>
      <c r="F33" s="98" t="s">
        <v>422</v>
      </c>
    </row>
    <row r="34" spans="1:6" ht="25.5">
      <c r="A34" s="96"/>
      <c r="B34" s="125" t="s">
        <v>157</v>
      </c>
      <c r="C34" s="125" t="s">
        <v>517</v>
      </c>
      <c r="D34" s="244" t="s">
        <v>381</v>
      </c>
      <c r="E34" s="98" t="s">
        <v>488</v>
      </c>
      <c r="F34" s="98" t="s">
        <v>489</v>
      </c>
    </row>
    <row r="35" spans="1:6" ht="25.5">
      <c r="A35" s="96"/>
      <c r="B35" s="125" t="s">
        <v>157</v>
      </c>
      <c r="C35" s="125" t="s">
        <v>517</v>
      </c>
      <c r="D35" s="244" t="s">
        <v>382</v>
      </c>
      <c r="E35" s="98" t="s">
        <v>488</v>
      </c>
      <c r="F35" s="98" t="s">
        <v>490</v>
      </c>
    </row>
    <row r="36" spans="1:6" ht="25.5">
      <c r="A36" s="96"/>
      <c r="B36" s="125" t="s">
        <v>157</v>
      </c>
      <c r="C36" s="125" t="s">
        <v>517</v>
      </c>
      <c r="D36" s="244" t="s">
        <v>383</v>
      </c>
      <c r="E36" s="98" t="s">
        <v>488</v>
      </c>
      <c r="F36" s="98" t="s">
        <v>489</v>
      </c>
    </row>
    <row r="37" spans="1:6" ht="25.5">
      <c r="A37" s="96"/>
      <c r="B37" s="125" t="s">
        <v>157</v>
      </c>
      <c r="C37" s="125" t="s">
        <v>517</v>
      </c>
      <c r="D37" s="244" t="s">
        <v>384</v>
      </c>
      <c r="E37" s="98" t="s">
        <v>488</v>
      </c>
      <c r="F37" s="98" t="s">
        <v>490</v>
      </c>
    </row>
    <row r="38" spans="1:6" ht="25.5">
      <c r="A38" s="96"/>
      <c r="B38" s="125" t="s">
        <v>157</v>
      </c>
      <c r="C38" s="125" t="s">
        <v>517</v>
      </c>
      <c r="D38" s="244" t="s">
        <v>385</v>
      </c>
      <c r="E38" s="98" t="s">
        <v>488</v>
      </c>
      <c r="F38" s="98" t="s">
        <v>423</v>
      </c>
    </row>
    <row r="39" spans="1:6" ht="55.15" customHeight="1">
      <c r="A39" s="96" t="s">
        <v>207</v>
      </c>
      <c r="B39" s="125" t="s">
        <v>157</v>
      </c>
      <c r="C39" s="125" t="s">
        <v>518</v>
      </c>
      <c r="D39" s="244" t="s">
        <v>491</v>
      </c>
      <c r="E39" s="98" t="s">
        <v>402</v>
      </c>
      <c r="F39" s="98" t="s">
        <v>424</v>
      </c>
    </row>
    <row r="40" spans="1:6" ht="55.15" customHeight="1">
      <c r="A40" s="96" t="s">
        <v>209</v>
      </c>
      <c r="B40" s="125" t="s">
        <v>157</v>
      </c>
      <c r="C40" s="125" t="s">
        <v>518</v>
      </c>
      <c r="D40" s="97" t="s">
        <v>388</v>
      </c>
      <c r="E40" s="98" t="s">
        <v>419</v>
      </c>
      <c r="F40" s="98" t="s">
        <v>425</v>
      </c>
    </row>
    <row r="41" spans="1:6" ht="25.5">
      <c r="A41" s="96" t="s">
        <v>212</v>
      </c>
      <c r="B41" s="125" t="s">
        <v>158</v>
      </c>
      <c r="C41" s="125" t="s">
        <v>510</v>
      </c>
      <c r="D41" s="97" t="s">
        <v>492</v>
      </c>
      <c r="E41" s="98" t="s">
        <v>428</v>
      </c>
      <c r="F41" s="98" t="s">
        <v>429</v>
      </c>
    </row>
    <row r="42" spans="1:6" ht="41.45" customHeight="1">
      <c r="A42" s="96" t="s">
        <v>214</v>
      </c>
      <c r="B42" s="125" t="s">
        <v>158</v>
      </c>
      <c r="C42" s="125" t="s">
        <v>510</v>
      </c>
      <c r="D42" s="244" t="s">
        <v>389</v>
      </c>
      <c r="E42" s="98" t="s">
        <v>427</v>
      </c>
      <c r="F42" s="98" t="s">
        <v>426</v>
      </c>
    </row>
    <row r="43" spans="1:6" ht="25.5">
      <c r="A43" s="96" t="s">
        <v>215</v>
      </c>
      <c r="B43" s="125" t="s">
        <v>158</v>
      </c>
      <c r="C43" s="125" t="s">
        <v>510</v>
      </c>
      <c r="D43" s="97" t="s">
        <v>493</v>
      </c>
      <c r="E43" s="98" t="s">
        <v>430</v>
      </c>
      <c r="F43" s="98" t="s">
        <v>431</v>
      </c>
    </row>
    <row r="44" spans="1:6" ht="25.5">
      <c r="A44" s="96" t="s">
        <v>216</v>
      </c>
      <c r="B44" s="125" t="s">
        <v>158</v>
      </c>
      <c r="C44" s="125" t="s">
        <v>510</v>
      </c>
      <c r="D44" s="97" t="s">
        <v>390</v>
      </c>
      <c r="E44" s="98" t="s">
        <v>432</v>
      </c>
      <c r="F44" s="98" t="s">
        <v>424</v>
      </c>
    </row>
    <row r="45" spans="1:6" ht="25.5">
      <c r="A45" s="96" t="s">
        <v>217</v>
      </c>
      <c r="B45" s="125" t="s">
        <v>158</v>
      </c>
      <c r="C45" s="125" t="s">
        <v>510</v>
      </c>
      <c r="D45" s="97" t="s">
        <v>494</v>
      </c>
      <c r="E45" s="98" t="s">
        <v>433</v>
      </c>
      <c r="F45" s="98" t="s">
        <v>434</v>
      </c>
    </row>
    <row r="46" spans="1:6" ht="25.5">
      <c r="A46" s="96" t="s">
        <v>220</v>
      </c>
      <c r="B46" s="125" t="s">
        <v>158</v>
      </c>
      <c r="C46" s="125" t="s">
        <v>511</v>
      </c>
      <c r="D46" s="244" t="s">
        <v>495</v>
      </c>
      <c r="E46" s="98" t="s">
        <v>396</v>
      </c>
      <c r="F46" s="98" t="s">
        <v>436</v>
      </c>
    </row>
    <row r="47" spans="1:6" ht="25.5">
      <c r="A47" s="96" t="s">
        <v>222</v>
      </c>
      <c r="B47" s="125" t="s">
        <v>158</v>
      </c>
      <c r="C47" s="125" t="s">
        <v>511</v>
      </c>
      <c r="D47" s="244" t="s">
        <v>496</v>
      </c>
      <c r="E47" s="98" t="s">
        <v>396</v>
      </c>
      <c r="F47" s="98" t="s">
        <v>435</v>
      </c>
    </row>
    <row r="48" spans="1:6" ht="25.5">
      <c r="A48" s="96" t="s">
        <v>224</v>
      </c>
      <c r="B48" s="125" t="s">
        <v>158</v>
      </c>
      <c r="C48" s="125" t="s">
        <v>511</v>
      </c>
      <c r="D48" s="97" t="s">
        <v>497</v>
      </c>
      <c r="E48" s="98" t="s">
        <v>437</v>
      </c>
      <c r="F48" s="98" t="s">
        <v>435</v>
      </c>
    </row>
    <row r="49" spans="1:6" ht="38.25">
      <c r="A49" s="96" t="s">
        <v>131</v>
      </c>
      <c r="B49" s="125" t="s">
        <v>158</v>
      </c>
      <c r="C49" s="125" t="s">
        <v>511</v>
      </c>
      <c r="D49" s="97" t="s">
        <v>377</v>
      </c>
      <c r="E49" s="98" t="s">
        <v>438</v>
      </c>
      <c r="F49" s="98" t="s">
        <v>439</v>
      </c>
    </row>
    <row r="50" spans="1:6" ht="25.5">
      <c r="A50" s="96" t="s">
        <v>132</v>
      </c>
      <c r="B50" s="125" t="s">
        <v>158</v>
      </c>
      <c r="C50" s="125" t="s">
        <v>511</v>
      </c>
      <c r="D50" s="244" t="s">
        <v>498</v>
      </c>
      <c r="E50" s="98" t="s">
        <v>440</v>
      </c>
      <c r="F50" s="98" t="s">
        <v>441</v>
      </c>
    </row>
    <row r="51" spans="1:6" ht="38.25">
      <c r="A51" s="96" t="s">
        <v>134</v>
      </c>
      <c r="B51" s="125" t="s">
        <v>158</v>
      </c>
      <c r="C51" s="125" t="s">
        <v>512</v>
      </c>
      <c r="D51" s="97" t="s">
        <v>499</v>
      </c>
      <c r="E51" s="98" t="s">
        <v>443</v>
      </c>
      <c r="F51" s="98" t="s">
        <v>398</v>
      </c>
    </row>
    <row r="52" spans="1:6" ht="38.25">
      <c r="A52" s="96" t="s">
        <v>231</v>
      </c>
      <c r="B52" s="125" t="s">
        <v>158</v>
      </c>
      <c r="C52" s="125" t="s">
        <v>512</v>
      </c>
      <c r="D52" s="244" t="s">
        <v>374</v>
      </c>
      <c r="E52" s="98" t="s">
        <v>442</v>
      </c>
      <c r="F52" s="98" t="s">
        <v>444</v>
      </c>
    </row>
    <row r="53" spans="1:6" ht="25.5">
      <c r="A53" s="96" t="s">
        <v>137</v>
      </c>
      <c r="B53" s="125" t="s">
        <v>158</v>
      </c>
      <c r="C53" s="125" t="s">
        <v>512</v>
      </c>
      <c r="D53" s="244" t="s">
        <v>375</v>
      </c>
      <c r="E53" s="98" t="s">
        <v>438</v>
      </c>
      <c r="F53" s="98" t="s">
        <v>400</v>
      </c>
    </row>
    <row r="54" spans="1:6" ht="25.5">
      <c r="A54" s="96" t="s">
        <v>234</v>
      </c>
      <c r="B54" s="125" t="s">
        <v>158</v>
      </c>
      <c r="C54" s="125" t="s">
        <v>512</v>
      </c>
      <c r="D54" s="244" t="s">
        <v>376</v>
      </c>
      <c r="E54" s="98" t="s">
        <v>438</v>
      </c>
      <c r="F54" s="98" t="s">
        <v>400</v>
      </c>
    </row>
    <row r="55" spans="1:6" ht="51">
      <c r="A55" s="96" t="s">
        <v>236</v>
      </c>
      <c r="B55" s="125" t="s">
        <v>158</v>
      </c>
      <c r="C55" s="125" t="s">
        <v>512</v>
      </c>
      <c r="D55" s="244" t="s">
        <v>371</v>
      </c>
      <c r="E55" s="98" t="s">
        <v>445</v>
      </c>
      <c r="F55" s="98" t="s">
        <v>436</v>
      </c>
    </row>
    <row r="56" spans="1:6" ht="51">
      <c r="A56" s="96" t="s">
        <v>238</v>
      </c>
      <c r="B56" s="125" t="s">
        <v>158</v>
      </c>
      <c r="C56" s="125" t="s">
        <v>512</v>
      </c>
      <c r="D56" s="244" t="s">
        <v>372</v>
      </c>
      <c r="E56" s="98" t="s">
        <v>447</v>
      </c>
      <c r="F56" s="98" t="s">
        <v>446</v>
      </c>
    </row>
    <row r="57" spans="1:6" ht="25.5">
      <c r="A57" s="96" t="s">
        <v>239</v>
      </c>
      <c r="B57" s="125" t="s">
        <v>158</v>
      </c>
      <c r="C57" s="125" t="s">
        <v>512</v>
      </c>
      <c r="D57" s="244" t="s">
        <v>500</v>
      </c>
      <c r="E57" s="98" t="s">
        <v>448</v>
      </c>
      <c r="F57" s="98" t="s">
        <v>449</v>
      </c>
    </row>
    <row r="58" spans="1:6" ht="38.25">
      <c r="A58" s="96" t="s">
        <v>243</v>
      </c>
      <c r="B58" s="125" t="s">
        <v>520</v>
      </c>
      <c r="C58" s="125" t="s">
        <v>513</v>
      </c>
      <c r="D58" s="97" t="s">
        <v>373</v>
      </c>
      <c r="E58" s="98" t="s">
        <v>397</v>
      </c>
      <c r="F58" s="98" t="s">
        <v>450</v>
      </c>
    </row>
    <row r="59" spans="1:6" ht="38.25">
      <c r="A59" s="96" t="s">
        <v>245</v>
      </c>
      <c r="B59" s="125" t="s">
        <v>520</v>
      </c>
      <c r="C59" s="125" t="s">
        <v>513</v>
      </c>
      <c r="D59" s="97" t="s">
        <v>501</v>
      </c>
      <c r="E59" s="98" t="s">
        <v>399</v>
      </c>
      <c r="F59" s="98" t="s">
        <v>451</v>
      </c>
    </row>
    <row r="60" spans="1:6" ht="38.25">
      <c r="A60" s="96" t="s">
        <v>248</v>
      </c>
      <c r="B60" s="125" t="s">
        <v>520</v>
      </c>
      <c r="C60" s="125" t="s">
        <v>513</v>
      </c>
      <c r="D60" s="244" t="s">
        <v>502</v>
      </c>
      <c r="E60" s="98" t="s">
        <v>396</v>
      </c>
      <c r="F60" s="98" t="s">
        <v>452</v>
      </c>
    </row>
    <row r="61" spans="1:6" ht="38.25">
      <c r="A61" s="96" t="s">
        <v>292</v>
      </c>
      <c r="B61" s="125" t="s">
        <v>520</v>
      </c>
      <c r="C61" s="125" t="s">
        <v>513</v>
      </c>
      <c r="D61" s="244" t="s">
        <v>503</v>
      </c>
      <c r="E61" s="98" t="s">
        <v>454</v>
      </c>
      <c r="F61" s="98" t="s">
        <v>455</v>
      </c>
    </row>
    <row r="62" spans="1:6" ht="38.25">
      <c r="A62" s="96" t="s">
        <v>294</v>
      </c>
      <c r="B62" s="125" t="s">
        <v>520</v>
      </c>
      <c r="C62" s="125" t="s">
        <v>513</v>
      </c>
      <c r="D62" s="244" t="s">
        <v>504</v>
      </c>
      <c r="E62" s="98" t="s">
        <v>453</v>
      </c>
      <c r="F62" s="98" t="s">
        <v>424</v>
      </c>
    </row>
    <row r="63" spans="1:6" ht="38.25">
      <c r="A63" s="96" t="s">
        <v>295</v>
      </c>
      <c r="B63" s="125" t="s">
        <v>520</v>
      </c>
      <c r="C63" s="125" t="s">
        <v>513</v>
      </c>
      <c r="D63" s="244" t="s">
        <v>505</v>
      </c>
      <c r="E63" s="98" t="s">
        <v>447</v>
      </c>
      <c r="F63" s="98" t="s">
        <v>435</v>
      </c>
    </row>
    <row r="64" spans="1:6" ht="38.25">
      <c r="A64" s="96" t="s">
        <v>296</v>
      </c>
      <c r="B64" s="125" t="s">
        <v>520</v>
      </c>
      <c r="C64" s="125" t="s">
        <v>513</v>
      </c>
      <c r="D64" s="97" t="s">
        <v>370</v>
      </c>
      <c r="E64" s="98" t="s">
        <v>456</v>
      </c>
      <c r="F64" s="98" t="s">
        <v>457</v>
      </c>
    </row>
    <row r="65" spans="1:6" ht="38.25">
      <c r="A65" s="96"/>
      <c r="B65" s="125" t="s">
        <v>520</v>
      </c>
      <c r="C65" s="125" t="s">
        <v>513</v>
      </c>
      <c r="D65" s="97" t="s">
        <v>392</v>
      </c>
      <c r="E65" s="98" t="s">
        <v>396</v>
      </c>
      <c r="F65" s="98" t="s">
        <v>507</v>
      </c>
    </row>
    <row r="66" spans="1:6" ht="38.25">
      <c r="A66" s="101" t="s">
        <v>107</v>
      </c>
      <c r="B66" s="125" t="s">
        <v>520</v>
      </c>
      <c r="C66" s="125" t="s">
        <v>513</v>
      </c>
      <c r="D66" s="97" t="s">
        <v>369</v>
      </c>
      <c r="E66" s="98" t="s">
        <v>458</v>
      </c>
      <c r="F66" s="98" t="s">
        <v>420</v>
      </c>
    </row>
    <row r="67" spans="1:6" ht="38.25">
      <c r="A67" s="96"/>
      <c r="B67" s="125" t="s">
        <v>520</v>
      </c>
      <c r="C67" s="125" t="s">
        <v>513</v>
      </c>
      <c r="D67" s="244" t="s">
        <v>368</v>
      </c>
      <c r="E67" s="98" t="s">
        <v>459</v>
      </c>
      <c r="F67" s="98" t="s">
        <v>460</v>
      </c>
    </row>
    <row r="68" spans="1:6" ht="38.25">
      <c r="A68" s="96"/>
      <c r="B68" s="125" t="s">
        <v>520</v>
      </c>
      <c r="C68" s="125" t="s">
        <v>513</v>
      </c>
      <c r="D68" s="244" t="s">
        <v>367</v>
      </c>
      <c r="E68" s="98" t="s">
        <v>461</v>
      </c>
      <c r="F68" s="98" t="s">
        <v>462</v>
      </c>
    </row>
    <row r="69" spans="1:6" ht="38.25">
      <c r="A69" s="96" t="s">
        <v>576</v>
      </c>
      <c r="B69" s="125" t="s">
        <v>520</v>
      </c>
      <c r="C69" s="125" t="s">
        <v>513</v>
      </c>
      <c r="D69" s="244" t="s">
        <v>577</v>
      </c>
      <c r="E69" s="237">
        <v>45474</v>
      </c>
      <c r="F69" s="237">
        <v>45627</v>
      </c>
    </row>
    <row r="70" spans="1:6" ht="38.25">
      <c r="A70" s="96"/>
      <c r="B70" s="125" t="s">
        <v>520</v>
      </c>
      <c r="C70" s="125" t="s">
        <v>513</v>
      </c>
      <c r="D70" s="97" t="s">
        <v>506</v>
      </c>
      <c r="E70" s="98" t="s">
        <v>463</v>
      </c>
      <c r="F70" s="98" t="s">
        <v>424</v>
      </c>
    </row>
    <row r="72" spans="1:6">
      <c r="B72" s="100"/>
      <c r="C72" s="100"/>
    </row>
  </sheetData>
  <mergeCells count="4">
    <mergeCell ref="B6:F6"/>
    <mergeCell ref="B7:F7"/>
    <mergeCell ref="B8:F8"/>
    <mergeCell ref="B9:F9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7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"/>
  <sheetViews>
    <sheetView zoomScale="85" zoomScaleNormal="85" workbookViewId="0">
      <selection activeCell="A7" sqref="A7"/>
    </sheetView>
  </sheetViews>
  <sheetFormatPr baseColWidth="10" defaultColWidth="11" defaultRowHeight="12.75"/>
  <cols>
    <col min="1" max="1" width="19.75" style="102" customWidth="1"/>
    <col min="2" max="2" width="37.75" style="102" customWidth="1"/>
    <col min="3" max="3" width="41.25" style="102" customWidth="1"/>
    <col min="4" max="4" width="55.25" style="100" customWidth="1"/>
    <col min="5" max="5" width="13.625" style="100" bestFit="1" customWidth="1"/>
    <col min="6" max="6" width="9.625" style="100" bestFit="1" customWidth="1"/>
    <col min="7" max="7" width="13.25" style="103" bestFit="1" customWidth="1"/>
    <col min="8" max="8" width="15.625" style="103" bestFit="1" customWidth="1"/>
    <col min="9" max="9" width="14.75" style="100" bestFit="1" customWidth="1"/>
    <col min="10" max="10" width="101.25" style="100" hidden="1" customWidth="1"/>
    <col min="11" max="11" width="27.25" style="100" hidden="1" customWidth="1"/>
    <col min="12" max="12" width="15.125" style="100" hidden="1" customWidth="1"/>
    <col min="13" max="15" width="11" style="100" hidden="1" customWidth="1"/>
    <col min="16" max="16" width="68.125" style="100" hidden="1" customWidth="1"/>
    <col min="17" max="24" width="0" style="100" hidden="1" customWidth="1"/>
    <col min="25" max="16384" width="11" style="100"/>
  </cols>
  <sheetData>
    <row r="1" spans="1:13">
      <c r="B1" s="100"/>
      <c r="C1" s="100"/>
      <c r="G1" s="100"/>
      <c r="H1" s="100"/>
    </row>
    <row r="2" spans="1:13" ht="23.25">
      <c r="B2" s="124"/>
      <c r="C2" s="124"/>
      <c r="D2" s="124"/>
      <c r="E2" s="124"/>
      <c r="F2" s="124"/>
      <c r="G2" s="124"/>
      <c r="H2" s="124"/>
      <c r="I2" s="124"/>
    </row>
    <row r="3" spans="1:13" ht="23.25">
      <c r="B3" s="124"/>
      <c r="C3" s="124"/>
      <c r="D3" s="124"/>
      <c r="E3" s="124"/>
      <c r="F3" s="124"/>
      <c r="G3" s="124"/>
      <c r="H3" s="124"/>
      <c r="I3" s="124"/>
    </row>
    <row r="4" spans="1:13" ht="23.25">
      <c r="B4" s="124"/>
      <c r="C4" s="124"/>
      <c r="D4" s="124"/>
      <c r="E4" s="124"/>
      <c r="F4" s="124"/>
      <c r="G4" s="124"/>
      <c r="H4" s="124"/>
      <c r="I4" s="124"/>
    </row>
    <row r="5" spans="1:13" ht="23.25">
      <c r="B5" s="124"/>
      <c r="C5" s="124"/>
      <c r="D5" s="124"/>
      <c r="E5" s="124"/>
      <c r="F5" s="124"/>
      <c r="G5" s="124"/>
      <c r="H5" s="124"/>
      <c r="I5" s="124"/>
    </row>
    <row r="6" spans="1:13" ht="32.25">
      <c r="B6" s="311" t="s">
        <v>315</v>
      </c>
      <c r="C6" s="311"/>
      <c r="D6" s="311"/>
      <c r="E6" s="311"/>
      <c r="F6" s="311"/>
      <c r="G6" s="311"/>
      <c r="H6" s="311"/>
      <c r="I6" s="311"/>
    </row>
    <row r="7" spans="1:13" ht="25.5">
      <c r="B7" s="312" t="s">
        <v>309</v>
      </c>
      <c r="C7" s="312"/>
      <c r="D7" s="312"/>
      <c r="E7" s="312"/>
      <c r="F7" s="312"/>
      <c r="G7" s="312"/>
      <c r="H7" s="312"/>
      <c r="I7" s="312"/>
    </row>
    <row r="8" spans="1:13" ht="25.5">
      <c r="B8" s="313" t="s">
        <v>310</v>
      </c>
      <c r="C8" s="313"/>
      <c r="D8" s="313"/>
      <c r="E8" s="313"/>
      <c r="F8" s="313"/>
      <c r="G8" s="313"/>
      <c r="H8" s="313"/>
      <c r="I8" s="313"/>
    </row>
    <row r="9" spans="1:13" ht="23.25">
      <c r="B9" s="314" t="s">
        <v>322</v>
      </c>
      <c r="C9" s="314"/>
      <c r="D9" s="314"/>
      <c r="E9" s="314"/>
      <c r="F9" s="314"/>
      <c r="G9" s="314"/>
      <c r="H9" s="314"/>
      <c r="I9" s="314"/>
    </row>
    <row r="10" spans="1:13">
      <c r="A10" s="95" t="s">
        <v>163</v>
      </c>
      <c r="B10" s="126" t="s">
        <v>508</v>
      </c>
      <c r="C10" s="126" t="s">
        <v>509</v>
      </c>
      <c r="D10" s="126" t="s">
        <v>14</v>
      </c>
      <c r="E10" s="126" t="s">
        <v>393</v>
      </c>
      <c r="F10" s="126" t="s">
        <v>394</v>
      </c>
      <c r="G10" s="126" t="s">
        <v>522</v>
      </c>
      <c r="H10" s="126" t="s">
        <v>523</v>
      </c>
      <c r="I10" s="126" t="s">
        <v>11</v>
      </c>
    </row>
    <row r="11" spans="1:13" ht="38.25">
      <c r="A11" s="96" t="s">
        <v>171</v>
      </c>
      <c r="B11" s="125" t="s">
        <v>157</v>
      </c>
      <c r="C11" s="125" t="s">
        <v>579</v>
      </c>
      <c r="D11" s="97" t="s">
        <v>365</v>
      </c>
      <c r="E11" s="98" t="s">
        <v>397</v>
      </c>
      <c r="F11" s="98" t="s">
        <v>398</v>
      </c>
      <c r="G11" s="99">
        <v>1</v>
      </c>
      <c r="H11" s="99">
        <f>100%-Tabla1[[#This Row],[% avance]]</f>
        <v>0</v>
      </c>
      <c r="I11" s="97" t="s">
        <v>473</v>
      </c>
      <c r="K11" s="59" t="s">
        <v>251</v>
      </c>
      <c r="L11" t="s">
        <v>519</v>
      </c>
      <c r="M11"/>
    </row>
    <row r="12" spans="1:13" ht="38.25">
      <c r="A12" s="96" t="s">
        <v>173</v>
      </c>
      <c r="B12" s="125" t="s">
        <v>157</v>
      </c>
      <c r="C12" s="125" t="s">
        <v>579</v>
      </c>
      <c r="D12" s="97" t="s">
        <v>364</v>
      </c>
      <c r="E12" s="98" t="s">
        <v>396</v>
      </c>
      <c r="F12" s="98" t="s">
        <v>398</v>
      </c>
      <c r="G12" s="99">
        <v>1</v>
      </c>
      <c r="H12" s="99">
        <f>100%-Tabla1[[#This Row],[% avance]]</f>
        <v>0</v>
      </c>
      <c r="I12" s="97" t="s">
        <v>473</v>
      </c>
      <c r="K12" s="60" t="s">
        <v>473</v>
      </c>
      <c r="L12">
        <v>20</v>
      </c>
      <c r="M12"/>
    </row>
    <row r="13" spans="1:13" ht="38.25">
      <c r="A13" s="96" t="s">
        <v>175</v>
      </c>
      <c r="B13" s="125" t="s">
        <v>157</v>
      </c>
      <c r="C13" s="125" t="s">
        <v>579</v>
      </c>
      <c r="D13" s="97" t="s">
        <v>366</v>
      </c>
      <c r="E13" s="98" t="s">
        <v>396</v>
      </c>
      <c r="F13" s="98" t="s">
        <v>398</v>
      </c>
      <c r="G13" s="99">
        <v>1</v>
      </c>
      <c r="H13" s="99">
        <f>100%-Tabla1[[#This Row],[% avance]]</f>
        <v>0</v>
      </c>
      <c r="I13" s="97" t="s">
        <v>473</v>
      </c>
      <c r="K13" s="60" t="s">
        <v>26</v>
      </c>
      <c r="L13">
        <v>17</v>
      </c>
      <c r="M13"/>
    </row>
    <row r="14" spans="1:13" ht="25.5">
      <c r="A14" s="96" t="s">
        <v>177</v>
      </c>
      <c r="B14" s="125" t="s">
        <v>157</v>
      </c>
      <c r="C14" s="125" t="s">
        <v>579</v>
      </c>
      <c r="D14" s="97" t="s">
        <v>586</v>
      </c>
      <c r="E14" s="98" t="s">
        <v>399</v>
      </c>
      <c r="F14" s="98" t="s">
        <v>400</v>
      </c>
      <c r="G14" s="99">
        <v>0.43</v>
      </c>
      <c r="H14" s="99">
        <f>100%-Tabla1[[#This Row],[% avance]]</f>
        <v>0.57000000000000006</v>
      </c>
      <c r="I14" s="97" t="s">
        <v>473</v>
      </c>
      <c r="K14" s="60" t="s">
        <v>273</v>
      </c>
      <c r="L14">
        <v>8</v>
      </c>
      <c r="M14"/>
    </row>
    <row r="15" spans="1:13" ht="25.5">
      <c r="A15" s="96" t="s">
        <v>180</v>
      </c>
      <c r="B15" s="125" t="s">
        <v>157</v>
      </c>
      <c r="C15" s="125" t="s">
        <v>579</v>
      </c>
      <c r="D15" s="97" t="s">
        <v>379</v>
      </c>
      <c r="E15" s="98" t="s">
        <v>402</v>
      </c>
      <c r="F15" s="98" t="s">
        <v>401</v>
      </c>
      <c r="G15" s="99">
        <v>0</v>
      </c>
      <c r="H15" s="99">
        <f>100%-Tabla1[[#This Row],[% avance]]</f>
        <v>1</v>
      </c>
      <c r="I15" s="97" t="s">
        <v>541</v>
      </c>
      <c r="K15" s="60" t="s">
        <v>142</v>
      </c>
      <c r="L15">
        <v>6</v>
      </c>
      <c r="M15"/>
    </row>
    <row r="16" spans="1:13" ht="25.5">
      <c r="A16" s="96" t="s">
        <v>182</v>
      </c>
      <c r="B16" s="125" t="s">
        <v>157</v>
      </c>
      <c r="C16" s="125" t="s">
        <v>579</v>
      </c>
      <c r="D16" s="97" t="s">
        <v>380</v>
      </c>
      <c r="E16" s="98" t="s">
        <v>403</v>
      </c>
      <c r="F16" s="98" t="s">
        <v>404</v>
      </c>
      <c r="G16" s="99">
        <v>0</v>
      </c>
      <c r="H16" s="99">
        <f>100%-Tabla1[[#This Row],[% avance]]</f>
        <v>1</v>
      </c>
      <c r="I16" s="97" t="s">
        <v>26</v>
      </c>
      <c r="K16" s="60" t="s">
        <v>548</v>
      </c>
      <c r="L16">
        <v>5</v>
      </c>
      <c r="M16"/>
    </row>
    <row r="17" spans="1:13" ht="25.5">
      <c r="A17" s="96" t="s">
        <v>111</v>
      </c>
      <c r="B17" s="125" t="s">
        <v>157</v>
      </c>
      <c r="C17" s="125" t="s">
        <v>579</v>
      </c>
      <c r="D17" s="97" t="s">
        <v>585</v>
      </c>
      <c r="E17" s="98" t="s">
        <v>399</v>
      </c>
      <c r="F17" s="98" t="s">
        <v>405</v>
      </c>
      <c r="G17" s="99">
        <v>0</v>
      </c>
      <c r="H17" s="99">
        <f>100%-Tabla1[[#This Row],[% avance]]</f>
        <v>1</v>
      </c>
      <c r="I17" s="97" t="s">
        <v>548</v>
      </c>
      <c r="K17" s="60" t="s">
        <v>555</v>
      </c>
      <c r="L17">
        <v>4</v>
      </c>
      <c r="M17"/>
    </row>
    <row r="18" spans="1:13" ht="25.5">
      <c r="A18" s="96" t="s">
        <v>112</v>
      </c>
      <c r="B18" s="125" t="s">
        <v>157</v>
      </c>
      <c r="C18" s="125" t="s">
        <v>579</v>
      </c>
      <c r="D18" s="97" t="s">
        <v>362</v>
      </c>
      <c r="E18" s="98" t="s">
        <v>406</v>
      </c>
      <c r="F18" s="98" t="s">
        <v>407</v>
      </c>
      <c r="G18" s="99">
        <v>0.77</v>
      </c>
      <c r="H18" s="99">
        <f>100%-Tabla1[[#This Row],[% avance]]</f>
        <v>0.22999999999999998</v>
      </c>
      <c r="I18" s="97" t="s">
        <v>473</v>
      </c>
      <c r="K18" s="60" t="s">
        <v>556</v>
      </c>
      <c r="L18">
        <v>3</v>
      </c>
      <c r="M18"/>
    </row>
    <row r="19" spans="1:13" ht="25.5">
      <c r="A19" s="96" t="s">
        <v>114</v>
      </c>
      <c r="B19" s="125" t="s">
        <v>157</v>
      </c>
      <c r="C19" s="125" t="s">
        <v>579</v>
      </c>
      <c r="D19" s="97" t="s">
        <v>386</v>
      </c>
      <c r="E19" s="98" t="s">
        <v>397</v>
      </c>
      <c r="F19" s="98" t="s">
        <v>409</v>
      </c>
      <c r="G19" s="99">
        <v>0</v>
      </c>
      <c r="H19" s="99">
        <f>100%-Tabla1[[#This Row],[% avance]]</f>
        <v>1</v>
      </c>
      <c r="I19" s="97" t="s">
        <v>473</v>
      </c>
      <c r="K19" s="60" t="s">
        <v>272</v>
      </c>
      <c r="L19">
        <v>2</v>
      </c>
      <c r="M19"/>
    </row>
    <row r="20" spans="1:13" ht="25.5">
      <c r="A20" s="96" t="s">
        <v>115</v>
      </c>
      <c r="B20" s="125" t="s">
        <v>157</v>
      </c>
      <c r="C20" s="125" t="s">
        <v>579</v>
      </c>
      <c r="D20" s="97" t="s">
        <v>474</v>
      </c>
      <c r="E20" s="98" t="s">
        <v>410</v>
      </c>
      <c r="F20" s="98" t="s">
        <v>400</v>
      </c>
      <c r="G20" s="99">
        <v>0</v>
      </c>
      <c r="H20" s="99">
        <f>100%-Tabla1[[#This Row],[% avance]]</f>
        <v>1</v>
      </c>
      <c r="I20" s="97" t="s">
        <v>548</v>
      </c>
      <c r="K20" s="60" t="s">
        <v>557</v>
      </c>
      <c r="L20">
        <v>1</v>
      </c>
      <c r="M20"/>
    </row>
    <row r="21" spans="1:13" ht="25.5">
      <c r="A21" s="96" t="s">
        <v>116</v>
      </c>
      <c r="B21" s="125" t="s">
        <v>157</v>
      </c>
      <c r="C21" s="125" t="s">
        <v>579</v>
      </c>
      <c r="D21" s="97" t="s">
        <v>475</v>
      </c>
      <c r="E21" s="98" t="s">
        <v>411</v>
      </c>
      <c r="F21" s="98" t="s">
        <v>412</v>
      </c>
      <c r="G21" s="99">
        <v>0</v>
      </c>
      <c r="H21" s="99">
        <f>100%-Tabla1[[#This Row],[% avance]]</f>
        <v>1</v>
      </c>
      <c r="I21" s="97" t="s">
        <v>26</v>
      </c>
      <c r="K21" s="60" t="s">
        <v>105</v>
      </c>
      <c r="L21">
        <v>1</v>
      </c>
      <c r="M21"/>
    </row>
    <row r="22" spans="1:13" ht="25.5">
      <c r="A22" s="96" t="s">
        <v>125</v>
      </c>
      <c r="B22" s="125" t="s">
        <v>157</v>
      </c>
      <c r="C22" s="125" t="s">
        <v>579</v>
      </c>
      <c r="D22" s="97" t="s">
        <v>476</v>
      </c>
      <c r="E22" s="98" t="s">
        <v>413</v>
      </c>
      <c r="F22" s="98" t="s">
        <v>408</v>
      </c>
      <c r="G22" s="99">
        <v>0</v>
      </c>
      <c r="H22" s="99">
        <f>100%-Tabla1[[#This Row],[% avance]]</f>
        <v>1</v>
      </c>
      <c r="I22" s="97" t="s">
        <v>26</v>
      </c>
      <c r="K22" s="60" t="s">
        <v>541</v>
      </c>
      <c r="L22">
        <v>1</v>
      </c>
      <c r="M22"/>
    </row>
    <row r="23" spans="1:13" ht="38.25">
      <c r="A23" s="96" t="s">
        <v>191</v>
      </c>
      <c r="B23" s="125" t="s">
        <v>157</v>
      </c>
      <c r="C23" s="125" t="s">
        <v>579</v>
      </c>
      <c r="D23" s="97" t="s">
        <v>387</v>
      </c>
      <c r="E23" s="98" t="s">
        <v>411</v>
      </c>
      <c r="F23" s="98" t="s">
        <v>414</v>
      </c>
      <c r="G23" s="99">
        <v>0</v>
      </c>
      <c r="H23" s="99">
        <f>100%-Tabla1[[#This Row],[% avance]]</f>
        <v>1</v>
      </c>
      <c r="I23" s="97" t="s">
        <v>556</v>
      </c>
      <c r="K23" s="60" t="s">
        <v>252</v>
      </c>
      <c r="L23">
        <v>68</v>
      </c>
      <c r="M23"/>
    </row>
    <row r="24" spans="1:13" ht="25.5">
      <c r="A24" s="96" t="s">
        <v>193</v>
      </c>
      <c r="B24" s="125" t="s">
        <v>157</v>
      </c>
      <c r="C24" s="125" t="s">
        <v>579</v>
      </c>
      <c r="D24" s="97" t="s">
        <v>477</v>
      </c>
      <c r="E24" s="98" t="s">
        <v>399</v>
      </c>
      <c r="F24" s="98" t="s">
        <v>415</v>
      </c>
      <c r="G24" s="99">
        <v>0.75</v>
      </c>
      <c r="H24" s="99">
        <f>100%-Tabla1[[#This Row],[% avance]]</f>
        <v>0.25</v>
      </c>
      <c r="I24" s="97" t="s">
        <v>473</v>
      </c>
      <c r="K24"/>
      <c r="L24"/>
      <c r="M24"/>
    </row>
    <row r="25" spans="1:13" ht="25.5">
      <c r="A25" s="96" t="s">
        <v>195</v>
      </c>
      <c r="B25" s="125" t="s">
        <v>157</v>
      </c>
      <c r="C25" s="125" t="s">
        <v>579</v>
      </c>
      <c r="D25" s="97" t="s">
        <v>478</v>
      </c>
      <c r="E25" s="98" t="s">
        <v>416</v>
      </c>
      <c r="F25" s="98" t="s">
        <v>417</v>
      </c>
      <c r="G25" s="99">
        <v>0.28000000000000003</v>
      </c>
      <c r="H25" s="99">
        <f>100%-Tabla1[[#This Row],[% avance]]</f>
        <v>0.72</v>
      </c>
      <c r="I25" s="97" t="s">
        <v>473</v>
      </c>
      <c r="K25"/>
      <c r="L25"/>
      <c r="M25"/>
    </row>
    <row r="26" spans="1:13" ht="25.5">
      <c r="A26" s="96"/>
      <c r="B26" s="125" t="s">
        <v>157</v>
      </c>
      <c r="C26" s="125" t="s">
        <v>580</v>
      </c>
      <c r="D26" s="97" t="s">
        <v>521</v>
      </c>
      <c r="E26" s="127">
        <v>45413</v>
      </c>
      <c r="F26" s="127">
        <v>45657</v>
      </c>
      <c r="G26" s="99">
        <v>0</v>
      </c>
      <c r="H26" s="99">
        <f>100%-Tabla1[[#This Row],[% avance]]</f>
        <v>1</v>
      </c>
      <c r="I26" s="97" t="s">
        <v>548</v>
      </c>
      <c r="K26"/>
      <c r="L26"/>
      <c r="M26"/>
    </row>
    <row r="27" spans="1:13" ht="25.5">
      <c r="A27" s="96"/>
      <c r="B27" s="125" t="s">
        <v>157</v>
      </c>
      <c r="C27" s="125" t="s">
        <v>517</v>
      </c>
      <c r="D27" s="97" t="s">
        <v>479</v>
      </c>
      <c r="E27" s="98" t="s">
        <v>480</v>
      </c>
      <c r="F27" s="98" t="s">
        <v>481</v>
      </c>
      <c r="G27" s="99">
        <v>0</v>
      </c>
      <c r="H27" s="99">
        <f>100%-Tabla1[[#This Row],[% avance]]</f>
        <v>1</v>
      </c>
      <c r="I27" s="97" t="s">
        <v>26</v>
      </c>
      <c r="K27"/>
      <c r="L27"/>
      <c r="M27"/>
    </row>
    <row r="28" spans="1:13" ht="25.5">
      <c r="A28" s="96"/>
      <c r="B28" s="125" t="s">
        <v>157</v>
      </c>
      <c r="C28" s="125" t="s">
        <v>517</v>
      </c>
      <c r="D28" s="97" t="s">
        <v>482</v>
      </c>
      <c r="E28" s="98" t="s">
        <v>418</v>
      </c>
      <c r="F28" s="98" t="s">
        <v>446</v>
      </c>
      <c r="G28" s="99">
        <v>0</v>
      </c>
      <c r="H28" s="99">
        <f>100%-Tabla1[[#This Row],[% avance]]</f>
        <v>1</v>
      </c>
      <c r="I28" s="97" t="s">
        <v>26</v>
      </c>
      <c r="K28"/>
      <c r="L28"/>
      <c r="M28"/>
    </row>
    <row r="29" spans="1:13" ht="25.5">
      <c r="A29" s="96"/>
      <c r="B29" s="125" t="s">
        <v>157</v>
      </c>
      <c r="C29" s="125" t="s">
        <v>517</v>
      </c>
      <c r="D29" s="97" t="s">
        <v>483</v>
      </c>
      <c r="E29" s="98" t="s">
        <v>480</v>
      </c>
      <c r="F29" s="98" t="s">
        <v>481</v>
      </c>
      <c r="G29" s="99">
        <v>0</v>
      </c>
      <c r="H29" s="99">
        <f>100%-Tabla1[[#This Row],[% avance]]</f>
        <v>1</v>
      </c>
      <c r="I29" s="97" t="s">
        <v>26</v>
      </c>
      <c r="K29"/>
      <c r="L29"/>
      <c r="M29"/>
    </row>
    <row r="30" spans="1:13" ht="25.5">
      <c r="A30" s="96"/>
      <c r="B30" s="125" t="s">
        <v>157</v>
      </c>
      <c r="C30" s="125" t="s">
        <v>517</v>
      </c>
      <c r="D30" s="97" t="s">
        <v>484</v>
      </c>
      <c r="E30" s="98" t="s">
        <v>480</v>
      </c>
      <c r="F30" s="98" t="s">
        <v>481</v>
      </c>
      <c r="G30" s="99">
        <v>0</v>
      </c>
      <c r="H30" s="99">
        <f>100%-Tabla1[[#This Row],[% avance]]</f>
        <v>1</v>
      </c>
      <c r="I30" s="97" t="s">
        <v>26</v>
      </c>
      <c r="J30" s="59" t="s">
        <v>251</v>
      </c>
      <c r="K30" t="s">
        <v>524</v>
      </c>
      <c r="L30" t="s">
        <v>525</v>
      </c>
    </row>
    <row r="31" spans="1:13" ht="25.5">
      <c r="A31" s="96"/>
      <c r="B31" s="125" t="s">
        <v>157</v>
      </c>
      <c r="C31" s="125" t="s">
        <v>517</v>
      </c>
      <c r="D31" s="97" t="s">
        <v>485</v>
      </c>
      <c r="E31" s="98" t="s">
        <v>480</v>
      </c>
      <c r="F31" s="98" t="s">
        <v>481</v>
      </c>
      <c r="G31" s="99">
        <v>0</v>
      </c>
      <c r="H31" s="99">
        <f>100%-Tabla1[[#This Row],[% avance]]</f>
        <v>1</v>
      </c>
      <c r="I31" s="97" t="s">
        <v>26</v>
      </c>
      <c r="J31" s="60" t="s">
        <v>514</v>
      </c>
      <c r="K31" s="80">
        <v>0.21124999999999999</v>
      </c>
      <c r="L31" s="80">
        <v>0.78875000000000006</v>
      </c>
    </row>
    <row r="32" spans="1:13" ht="25.5">
      <c r="A32" s="96" t="s">
        <v>201</v>
      </c>
      <c r="B32" s="125" t="s">
        <v>157</v>
      </c>
      <c r="C32" s="125" t="s">
        <v>517</v>
      </c>
      <c r="D32" s="97" t="s">
        <v>486</v>
      </c>
      <c r="E32" s="98" t="s">
        <v>421</v>
      </c>
      <c r="F32" s="98" t="s">
        <v>422</v>
      </c>
      <c r="G32" s="99">
        <v>0</v>
      </c>
      <c r="H32" s="99">
        <f>100%-Tabla1[[#This Row],[% avance]]</f>
        <v>1</v>
      </c>
      <c r="I32" s="97" t="s">
        <v>556</v>
      </c>
      <c r="J32" s="60" t="s">
        <v>520</v>
      </c>
      <c r="K32" s="80">
        <v>0.39153846153846145</v>
      </c>
      <c r="L32" s="80">
        <v>0.6084615384615385</v>
      </c>
    </row>
    <row r="33" spans="1:12" ht="25.5">
      <c r="A33" s="96" t="s">
        <v>203</v>
      </c>
      <c r="B33" s="125" t="s">
        <v>157</v>
      </c>
      <c r="C33" s="125" t="s">
        <v>517</v>
      </c>
      <c r="D33" s="97" t="s">
        <v>487</v>
      </c>
      <c r="E33" s="98" t="s">
        <v>421</v>
      </c>
      <c r="F33" s="98" t="s">
        <v>422</v>
      </c>
      <c r="G33" s="99">
        <v>0</v>
      </c>
      <c r="H33" s="99">
        <f>100%-Tabla1[[#This Row],[% avance]]</f>
        <v>1</v>
      </c>
      <c r="I33" s="97" t="s">
        <v>556</v>
      </c>
      <c r="J33" s="60" t="s">
        <v>158</v>
      </c>
      <c r="K33" s="80">
        <v>0.15082352941176466</v>
      </c>
      <c r="L33" s="80">
        <v>0.84917647058823531</v>
      </c>
    </row>
    <row r="34" spans="1:12" ht="25.5">
      <c r="A34" s="96"/>
      <c r="B34" s="125" t="s">
        <v>157</v>
      </c>
      <c r="C34" s="125" t="s">
        <v>517</v>
      </c>
      <c r="D34" s="97" t="s">
        <v>381</v>
      </c>
      <c r="E34" s="98" t="s">
        <v>488</v>
      </c>
      <c r="F34" s="98" t="s">
        <v>489</v>
      </c>
      <c r="G34" s="99">
        <v>0</v>
      </c>
      <c r="H34" s="99">
        <f>100%-Tabla1[[#This Row],[% avance]]</f>
        <v>1</v>
      </c>
      <c r="I34" s="97" t="s">
        <v>273</v>
      </c>
      <c r="J34" s="60" t="s">
        <v>157</v>
      </c>
      <c r="K34" s="80">
        <v>0.17433333333333334</v>
      </c>
      <c r="L34" s="80">
        <v>0.82566666666666677</v>
      </c>
    </row>
    <row r="35" spans="1:12" ht="25.5">
      <c r="A35" s="96"/>
      <c r="B35" s="125" t="s">
        <v>157</v>
      </c>
      <c r="C35" s="125" t="s">
        <v>517</v>
      </c>
      <c r="D35" s="97" t="s">
        <v>382</v>
      </c>
      <c r="E35" s="98" t="s">
        <v>488</v>
      </c>
      <c r="F35" s="98" t="s">
        <v>490</v>
      </c>
      <c r="G35" s="99">
        <v>0</v>
      </c>
      <c r="H35" s="99">
        <f>100%-Tabla1[[#This Row],[% avance]]</f>
        <v>1</v>
      </c>
      <c r="I35" s="97" t="s">
        <v>273</v>
      </c>
      <c r="J35" s="60" t="s">
        <v>252</v>
      </c>
      <c r="K35" s="80">
        <v>0.21432352941176466</v>
      </c>
      <c r="L35" s="80">
        <v>0.78567647058823509</v>
      </c>
    </row>
    <row r="36" spans="1:12" ht="25.5">
      <c r="A36" s="96"/>
      <c r="B36" s="125" t="s">
        <v>157</v>
      </c>
      <c r="C36" s="125" t="s">
        <v>517</v>
      </c>
      <c r="D36" s="97" t="s">
        <v>383</v>
      </c>
      <c r="E36" s="98" t="s">
        <v>488</v>
      </c>
      <c r="F36" s="98" t="s">
        <v>489</v>
      </c>
      <c r="G36" s="99">
        <v>0</v>
      </c>
      <c r="H36" s="99">
        <f>100%-Tabla1[[#This Row],[% avance]]</f>
        <v>1</v>
      </c>
      <c r="I36" s="97" t="s">
        <v>273</v>
      </c>
      <c r="J36"/>
      <c r="K36"/>
      <c r="L36"/>
    </row>
    <row r="37" spans="1:12" ht="25.5">
      <c r="A37" s="96"/>
      <c r="B37" s="125" t="s">
        <v>157</v>
      </c>
      <c r="C37" s="125" t="s">
        <v>517</v>
      </c>
      <c r="D37" s="97" t="s">
        <v>384</v>
      </c>
      <c r="E37" s="98" t="s">
        <v>488</v>
      </c>
      <c r="F37" s="98" t="s">
        <v>490</v>
      </c>
      <c r="G37" s="99">
        <v>0</v>
      </c>
      <c r="H37" s="99">
        <f>100%-Tabla1[[#This Row],[% avance]]</f>
        <v>1</v>
      </c>
      <c r="I37" s="97" t="s">
        <v>273</v>
      </c>
      <c r="J37"/>
      <c r="K37"/>
      <c r="L37"/>
    </row>
    <row r="38" spans="1:12" ht="25.5">
      <c r="A38" s="96"/>
      <c r="B38" s="125" t="s">
        <v>157</v>
      </c>
      <c r="C38" s="125" t="s">
        <v>517</v>
      </c>
      <c r="D38" s="97" t="s">
        <v>385</v>
      </c>
      <c r="E38" s="98" t="s">
        <v>488</v>
      </c>
      <c r="F38" s="98" t="s">
        <v>423</v>
      </c>
      <c r="G38" s="99">
        <v>0</v>
      </c>
      <c r="H38" s="99">
        <f>100%-Tabla1[[#This Row],[% avance]]</f>
        <v>1</v>
      </c>
      <c r="I38" s="97" t="s">
        <v>273</v>
      </c>
    </row>
    <row r="39" spans="1:12" ht="55.15" customHeight="1">
      <c r="A39" s="96" t="s">
        <v>207</v>
      </c>
      <c r="B39" s="125" t="s">
        <v>157</v>
      </c>
      <c r="C39" s="125" t="s">
        <v>518</v>
      </c>
      <c r="D39" s="97" t="s">
        <v>491</v>
      </c>
      <c r="E39" s="98" t="s">
        <v>402</v>
      </c>
      <c r="F39" s="98" t="s">
        <v>424</v>
      </c>
      <c r="G39" s="99">
        <v>0</v>
      </c>
      <c r="H39" s="99">
        <f>100%-Tabla1[[#This Row],[% avance]]</f>
        <v>1</v>
      </c>
      <c r="I39" s="97" t="s">
        <v>273</v>
      </c>
    </row>
    <row r="40" spans="1:12" ht="55.15" customHeight="1">
      <c r="A40" s="96" t="s">
        <v>209</v>
      </c>
      <c r="B40" s="125" t="s">
        <v>157</v>
      </c>
      <c r="C40" s="125" t="s">
        <v>518</v>
      </c>
      <c r="D40" s="97" t="s">
        <v>388</v>
      </c>
      <c r="E40" s="98" t="s">
        <v>419</v>
      </c>
      <c r="F40" s="98" t="s">
        <v>425</v>
      </c>
      <c r="G40" s="99">
        <v>0</v>
      </c>
      <c r="H40" s="99">
        <f>100%-Tabla1[[#This Row],[% avance]]</f>
        <v>1</v>
      </c>
      <c r="I40" s="97" t="s">
        <v>26</v>
      </c>
    </row>
    <row r="41" spans="1:12" ht="25.5">
      <c r="A41" s="96" t="s">
        <v>212</v>
      </c>
      <c r="B41" s="125" t="s">
        <v>158</v>
      </c>
      <c r="C41" s="125" t="s">
        <v>510</v>
      </c>
      <c r="D41" s="97" t="s">
        <v>492</v>
      </c>
      <c r="E41" s="98" t="s">
        <v>428</v>
      </c>
      <c r="F41" s="98" t="s">
        <v>429</v>
      </c>
      <c r="G41" s="99">
        <v>0</v>
      </c>
      <c r="H41" s="99">
        <f>100%-Tabla1[[#This Row],[% avance]]</f>
        <v>1</v>
      </c>
      <c r="I41" s="97" t="s">
        <v>548</v>
      </c>
    </row>
    <row r="42" spans="1:12" ht="41.45" customHeight="1">
      <c r="A42" s="96" t="s">
        <v>214</v>
      </c>
      <c r="B42" s="125" t="s">
        <v>158</v>
      </c>
      <c r="C42" s="125" t="s">
        <v>510</v>
      </c>
      <c r="D42" s="97" t="s">
        <v>389</v>
      </c>
      <c r="E42" s="98" t="s">
        <v>427</v>
      </c>
      <c r="F42" s="98" t="s">
        <v>426</v>
      </c>
      <c r="G42" s="99">
        <v>0</v>
      </c>
      <c r="H42" s="99">
        <f>100%-Tabla1[[#This Row],[% avance]]</f>
        <v>1</v>
      </c>
      <c r="I42" s="97" t="s">
        <v>26</v>
      </c>
    </row>
    <row r="43" spans="1:12" ht="25.5">
      <c r="A43" s="96" t="s">
        <v>215</v>
      </c>
      <c r="B43" s="125" t="s">
        <v>158</v>
      </c>
      <c r="C43" s="125" t="s">
        <v>510</v>
      </c>
      <c r="D43" s="97" t="s">
        <v>493</v>
      </c>
      <c r="E43" s="98" t="s">
        <v>430</v>
      </c>
      <c r="F43" s="98" t="s">
        <v>431</v>
      </c>
      <c r="G43" s="99">
        <v>0</v>
      </c>
      <c r="H43" s="99">
        <f>100%-Tabla1[[#This Row],[% avance]]</f>
        <v>1</v>
      </c>
      <c r="I43" s="97" t="s">
        <v>26</v>
      </c>
    </row>
    <row r="44" spans="1:12" ht="25.5">
      <c r="A44" s="96" t="s">
        <v>216</v>
      </c>
      <c r="B44" s="125" t="s">
        <v>158</v>
      </c>
      <c r="C44" s="125" t="s">
        <v>510</v>
      </c>
      <c r="D44" s="97" t="s">
        <v>390</v>
      </c>
      <c r="E44" s="98" t="s">
        <v>432</v>
      </c>
      <c r="F44" s="98" t="s">
        <v>424</v>
      </c>
      <c r="G44" s="99">
        <v>0.03</v>
      </c>
      <c r="H44" s="99">
        <f>100%-Tabla1[[#This Row],[% avance]]</f>
        <v>0.97</v>
      </c>
      <c r="I44" s="97" t="s">
        <v>26</v>
      </c>
      <c r="J44" s="59" t="s">
        <v>251</v>
      </c>
      <c r="K44" t="s">
        <v>524</v>
      </c>
      <c r="L44" t="s">
        <v>525</v>
      </c>
    </row>
    <row r="45" spans="1:12" ht="25.5">
      <c r="A45" s="96" t="s">
        <v>217</v>
      </c>
      <c r="B45" s="125" t="s">
        <v>158</v>
      </c>
      <c r="C45" s="125" t="s">
        <v>510</v>
      </c>
      <c r="D45" s="97" t="s">
        <v>494</v>
      </c>
      <c r="E45" s="98" t="s">
        <v>433</v>
      </c>
      <c r="F45" s="98" t="s">
        <v>434</v>
      </c>
      <c r="G45" s="99">
        <v>7.3999999999999996E-2</v>
      </c>
      <c r="H45" s="99">
        <f>100%-Tabla1[[#This Row],[% avance]]</f>
        <v>0.92600000000000005</v>
      </c>
      <c r="I45" s="97" t="s">
        <v>548</v>
      </c>
      <c r="J45" s="60" t="s">
        <v>515</v>
      </c>
      <c r="K45" s="80">
        <v>0.21124999999999999</v>
      </c>
      <c r="L45" s="80">
        <v>0.78875000000000006</v>
      </c>
    </row>
    <row r="46" spans="1:12" ht="25.5">
      <c r="A46" s="96" t="s">
        <v>220</v>
      </c>
      <c r="B46" s="125" t="s">
        <v>158</v>
      </c>
      <c r="C46" s="125" t="s">
        <v>511</v>
      </c>
      <c r="D46" s="97" t="s">
        <v>495</v>
      </c>
      <c r="E46" s="98" t="s">
        <v>396</v>
      </c>
      <c r="F46" s="98" t="s">
        <v>436</v>
      </c>
      <c r="G46" s="99">
        <v>0.67</v>
      </c>
      <c r="H46" s="99">
        <f>100%-Tabla1[[#This Row],[% avance]]</f>
        <v>0.32999999999999996</v>
      </c>
      <c r="I46" s="97" t="s">
        <v>473</v>
      </c>
      <c r="J46" s="60" t="s">
        <v>513</v>
      </c>
      <c r="K46" s="80">
        <v>0.39153846153846145</v>
      </c>
      <c r="L46" s="80">
        <v>0.6084615384615385</v>
      </c>
    </row>
    <row r="47" spans="1:12" ht="25.5">
      <c r="A47" s="96" t="s">
        <v>222</v>
      </c>
      <c r="B47" s="125" t="s">
        <v>158</v>
      </c>
      <c r="C47" s="125" t="s">
        <v>511</v>
      </c>
      <c r="D47" s="97" t="s">
        <v>496</v>
      </c>
      <c r="E47" s="98" t="s">
        <v>396</v>
      </c>
      <c r="F47" s="98" t="s">
        <v>435</v>
      </c>
      <c r="G47" s="99">
        <v>0.2</v>
      </c>
      <c r="H47" s="99">
        <f>100%-Tabla1[[#This Row],[% avance]]</f>
        <v>0.8</v>
      </c>
      <c r="I47" s="97" t="s">
        <v>473</v>
      </c>
      <c r="J47" s="60" t="s">
        <v>512</v>
      </c>
      <c r="K47" s="80">
        <v>0.20142857142857148</v>
      </c>
      <c r="L47" s="80">
        <v>0.79857142857142871</v>
      </c>
    </row>
    <row r="48" spans="1:12" ht="25.5">
      <c r="A48" s="96" t="s">
        <v>224</v>
      </c>
      <c r="B48" s="125" t="s">
        <v>158</v>
      </c>
      <c r="C48" s="125" t="s">
        <v>511</v>
      </c>
      <c r="D48" s="97" t="s">
        <v>497</v>
      </c>
      <c r="E48" s="98" t="s">
        <v>437</v>
      </c>
      <c r="F48" s="98" t="s">
        <v>435</v>
      </c>
      <c r="G48" s="99">
        <v>0</v>
      </c>
      <c r="H48" s="99">
        <f>100%-Tabla1[[#This Row],[% avance]]</f>
        <v>1</v>
      </c>
      <c r="I48" s="97" t="s">
        <v>142</v>
      </c>
      <c r="J48" s="60" t="s">
        <v>511</v>
      </c>
      <c r="K48" s="80">
        <v>0.21000000000000002</v>
      </c>
      <c r="L48" s="80">
        <v>0.79</v>
      </c>
    </row>
    <row r="49" spans="1:12" ht="38.25">
      <c r="A49" s="96" t="s">
        <v>131</v>
      </c>
      <c r="B49" s="125" t="s">
        <v>158</v>
      </c>
      <c r="C49" s="125" t="s">
        <v>511</v>
      </c>
      <c r="D49" s="97" t="s">
        <v>377</v>
      </c>
      <c r="E49" s="98" t="s">
        <v>438</v>
      </c>
      <c r="F49" s="98" t="s">
        <v>439</v>
      </c>
      <c r="G49" s="99">
        <v>0</v>
      </c>
      <c r="H49" s="99">
        <f>100%-Tabla1[[#This Row],[% avance]]</f>
        <v>1</v>
      </c>
      <c r="I49" s="97" t="s">
        <v>26</v>
      </c>
      <c r="J49" s="60" t="s">
        <v>510</v>
      </c>
      <c r="K49" s="80">
        <v>2.0799999999999999E-2</v>
      </c>
      <c r="L49" s="80">
        <v>0.97919999999999996</v>
      </c>
    </row>
    <row r="50" spans="1:12" ht="25.5">
      <c r="A50" s="96" t="s">
        <v>132</v>
      </c>
      <c r="B50" s="125" t="s">
        <v>158</v>
      </c>
      <c r="C50" s="125" t="s">
        <v>511</v>
      </c>
      <c r="D50" s="97" t="s">
        <v>498</v>
      </c>
      <c r="E50" s="98" t="s">
        <v>440</v>
      </c>
      <c r="F50" s="98" t="s">
        <v>441</v>
      </c>
      <c r="G50" s="99">
        <v>0.03</v>
      </c>
      <c r="H50" s="99">
        <f>100%-Tabla1[[#This Row],[% avance]]</f>
        <v>0.97</v>
      </c>
      <c r="I50" s="97" t="s">
        <v>142</v>
      </c>
      <c r="J50" s="60" t="s">
        <v>518</v>
      </c>
      <c r="K50" s="80">
        <v>0</v>
      </c>
      <c r="L50" s="80">
        <v>1</v>
      </c>
    </row>
    <row r="51" spans="1:12" ht="38.25">
      <c r="A51" s="96" t="s">
        <v>134</v>
      </c>
      <c r="B51" s="125" t="s">
        <v>158</v>
      </c>
      <c r="C51" s="125" t="s">
        <v>512</v>
      </c>
      <c r="D51" s="97" t="s">
        <v>499</v>
      </c>
      <c r="E51" s="98" t="s">
        <v>443</v>
      </c>
      <c r="F51" s="98" t="s">
        <v>398</v>
      </c>
      <c r="G51" s="99">
        <v>1</v>
      </c>
      <c r="H51" s="99">
        <f>100%-Tabla1[[#This Row],[% avance]]</f>
        <v>0</v>
      </c>
      <c r="I51" s="97" t="s">
        <v>272</v>
      </c>
      <c r="J51" s="60" t="s">
        <v>580</v>
      </c>
      <c r="K51" s="80">
        <v>0</v>
      </c>
      <c r="L51" s="80">
        <v>1</v>
      </c>
    </row>
    <row r="52" spans="1:12" ht="38.25">
      <c r="A52" s="96" t="s">
        <v>231</v>
      </c>
      <c r="B52" s="125" t="s">
        <v>158</v>
      </c>
      <c r="C52" s="125" t="s">
        <v>512</v>
      </c>
      <c r="D52" s="97" t="s">
        <v>374</v>
      </c>
      <c r="E52" s="98" t="s">
        <v>442</v>
      </c>
      <c r="F52" s="98" t="s">
        <v>444</v>
      </c>
      <c r="G52" s="99">
        <v>0.09</v>
      </c>
      <c r="H52" s="99">
        <f>100%-Tabla1[[#This Row],[% avance]]</f>
        <v>0.91</v>
      </c>
      <c r="I52" s="97" t="s">
        <v>555</v>
      </c>
      <c r="J52" s="60" t="s">
        <v>579</v>
      </c>
      <c r="K52" s="80">
        <v>0.34866666666666668</v>
      </c>
      <c r="L52" s="80">
        <v>0.65133333333333343</v>
      </c>
    </row>
    <row r="53" spans="1:12" ht="25.5">
      <c r="A53" s="96" t="s">
        <v>137</v>
      </c>
      <c r="B53" s="125" t="s">
        <v>158</v>
      </c>
      <c r="C53" s="125" t="s">
        <v>512</v>
      </c>
      <c r="D53" s="97" t="s">
        <v>375</v>
      </c>
      <c r="E53" s="98" t="s">
        <v>438</v>
      </c>
      <c r="F53" s="98" t="s">
        <v>400</v>
      </c>
      <c r="G53" s="99">
        <v>0.09</v>
      </c>
      <c r="H53" s="99">
        <f>100%-Tabla1[[#This Row],[% avance]]</f>
        <v>0.91</v>
      </c>
      <c r="I53" s="97" t="s">
        <v>555</v>
      </c>
      <c r="J53" s="60" t="s">
        <v>252</v>
      </c>
      <c r="K53" s="80">
        <v>0.21432352941176466</v>
      </c>
      <c r="L53" s="80">
        <v>0.78567647058823509</v>
      </c>
    </row>
    <row r="54" spans="1:12" ht="25.5">
      <c r="A54" s="96" t="s">
        <v>234</v>
      </c>
      <c r="B54" s="125" t="s">
        <v>158</v>
      </c>
      <c r="C54" s="125" t="s">
        <v>512</v>
      </c>
      <c r="D54" s="97" t="s">
        <v>376</v>
      </c>
      <c r="E54" s="98" t="s">
        <v>438</v>
      </c>
      <c r="F54" s="98" t="s">
        <v>400</v>
      </c>
      <c r="G54" s="99">
        <v>0.09</v>
      </c>
      <c r="H54" s="99">
        <f>100%-Tabla1[[#This Row],[% avance]]</f>
        <v>0.91</v>
      </c>
      <c r="I54" s="97" t="s">
        <v>555</v>
      </c>
      <c r="J54"/>
      <c r="K54"/>
    </row>
    <row r="55" spans="1:12" ht="51">
      <c r="A55" s="96" t="s">
        <v>236</v>
      </c>
      <c r="B55" s="125" t="s">
        <v>158</v>
      </c>
      <c r="C55" s="125" t="s">
        <v>512</v>
      </c>
      <c r="D55" s="97" t="s">
        <v>371</v>
      </c>
      <c r="E55" s="98" t="s">
        <v>445</v>
      </c>
      <c r="F55" s="98" t="s">
        <v>436</v>
      </c>
      <c r="G55" s="99">
        <v>0.09</v>
      </c>
      <c r="H55" s="99">
        <f>100%-Tabla1[[#This Row],[% avance]]</f>
        <v>0.91</v>
      </c>
      <c r="I55" s="97" t="s">
        <v>555</v>
      </c>
      <c r="J55"/>
      <c r="K55"/>
    </row>
    <row r="56" spans="1:12" ht="51">
      <c r="A56" s="96" t="s">
        <v>238</v>
      </c>
      <c r="B56" s="125" t="s">
        <v>158</v>
      </c>
      <c r="C56" s="125" t="s">
        <v>512</v>
      </c>
      <c r="D56" s="97" t="s">
        <v>372</v>
      </c>
      <c r="E56" s="98" t="s">
        <v>447</v>
      </c>
      <c r="F56" s="98" t="s">
        <v>446</v>
      </c>
      <c r="G56" s="99">
        <v>0</v>
      </c>
      <c r="H56" s="99">
        <f>100%-Tabla1[[#This Row],[% avance]]</f>
        <v>1</v>
      </c>
      <c r="I56" s="97" t="s">
        <v>26</v>
      </c>
      <c r="J56"/>
      <c r="K56"/>
    </row>
    <row r="57" spans="1:12" ht="25.5">
      <c r="A57" s="96" t="s">
        <v>239</v>
      </c>
      <c r="B57" s="125" t="s">
        <v>158</v>
      </c>
      <c r="C57" s="125" t="s">
        <v>512</v>
      </c>
      <c r="D57" s="97" t="s">
        <v>500</v>
      </c>
      <c r="E57" s="98" t="s">
        <v>448</v>
      </c>
      <c r="F57" s="98" t="s">
        <v>449</v>
      </c>
      <c r="G57" s="99">
        <v>0.05</v>
      </c>
      <c r="H57" s="99">
        <f>100%-Tabla1[[#This Row],[% avance]]</f>
        <v>0.95</v>
      </c>
      <c r="I57" s="97" t="s">
        <v>273</v>
      </c>
      <c r="J57"/>
      <c r="K57"/>
    </row>
    <row r="58" spans="1:12" ht="38.25">
      <c r="A58" s="96" t="s">
        <v>243</v>
      </c>
      <c r="B58" s="125" t="s">
        <v>520</v>
      </c>
      <c r="C58" s="125" t="s">
        <v>513</v>
      </c>
      <c r="D58" s="97" t="s">
        <v>373</v>
      </c>
      <c r="E58" s="98" t="s">
        <v>397</v>
      </c>
      <c r="F58" s="98" t="s">
        <v>450</v>
      </c>
      <c r="G58" s="99">
        <v>1</v>
      </c>
      <c r="H58" s="99">
        <f>100%-Tabla1[[#This Row],[% avance]]</f>
        <v>0</v>
      </c>
      <c r="I58" s="97" t="s">
        <v>473</v>
      </c>
    </row>
    <row r="59" spans="1:12" ht="38.25">
      <c r="A59" s="96" t="s">
        <v>245</v>
      </c>
      <c r="B59" s="125" t="s">
        <v>520</v>
      </c>
      <c r="C59" s="125" t="s">
        <v>513</v>
      </c>
      <c r="D59" s="97" t="s">
        <v>501</v>
      </c>
      <c r="E59" s="98" t="s">
        <v>399</v>
      </c>
      <c r="F59" s="98" t="s">
        <v>451</v>
      </c>
      <c r="G59" s="99">
        <v>1</v>
      </c>
      <c r="H59" s="99">
        <f>100%-Tabla1[[#This Row],[% avance]]</f>
        <v>0</v>
      </c>
      <c r="I59" s="97" t="s">
        <v>105</v>
      </c>
    </row>
    <row r="60" spans="1:12" ht="38.25">
      <c r="A60" s="96" t="s">
        <v>248</v>
      </c>
      <c r="B60" s="125" t="s">
        <v>520</v>
      </c>
      <c r="C60" s="125" t="s">
        <v>513</v>
      </c>
      <c r="D60" s="97" t="s">
        <v>502</v>
      </c>
      <c r="E60" s="98" t="s">
        <v>396</v>
      </c>
      <c r="F60" s="98" t="s">
        <v>452</v>
      </c>
      <c r="G60" s="99">
        <v>0.03</v>
      </c>
      <c r="H60" s="99">
        <f>100%-Tabla1[[#This Row],[% avance]]</f>
        <v>0.97</v>
      </c>
      <c r="I60" s="97" t="s">
        <v>142</v>
      </c>
    </row>
    <row r="61" spans="1:12" ht="38.25">
      <c r="A61" s="96" t="s">
        <v>292</v>
      </c>
      <c r="B61" s="125" t="s">
        <v>520</v>
      </c>
      <c r="C61" s="125" t="s">
        <v>513</v>
      </c>
      <c r="D61" s="97" t="s">
        <v>503</v>
      </c>
      <c r="E61" s="98" t="s">
        <v>454</v>
      </c>
      <c r="F61" s="98" t="s">
        <v>455</v>
      </c>
      <c r="G61" s="99">
        <v>0.03</v>
      </c>
      <c r="H61" s="99">
        <f>100%-Tabla1[[#This Row],[% avance]]</f>
        <v>0.97</v>
      </c>
      <c r="I61" s="97" t="s">
        <v>142</v>
      </c>
    </row>
    <row r="62" spans="1:12" ht="38.25">
      <c r="A62" s="96" t="s">
        <v>294</v>
      </c>
      <c r="B62" s="125" t="s">
        <v>520</v>
      </c>
      <c r="C62" s="125" t="s">
        <v>513</v>
      </c>
      <c r="D62" s="97" t="s">
        <v>504</v>
      </c>
      <c r="E62" s="98" t="s">
        <v>453</v>
      </c>
      <c r="F62" s="98" t="s">
        <v>424</v>
      </c>
      <c r="G62" s="99">
        <v>0.03</v>
      </c>
      <c r="H62" s="99">
        <f>100%-Tabla1[[#This Row],[% avance]]</f>
        <v>0.97</v>
      </c>
      <c r="I62" s="97" t="s">
        <v>142</v>
      </c>
    </row>
    <row r="63" spans="1:12" ht="38.25">
      <c r="A63" s="96" t="s">
        <v>295</v>
      </c>
      <c r="B63" s="125" t="s">
        <v>520</v>
      </c>
      <c r="C63" s="125" t="s">
        <v>513</v>
      </c>
      <c r="D63" s="97" t="s">
        <v>505</v>
      </c>
      <c r="E63" s="98" t="s">
        <v>447</v>
      </c>
      <c r="F63" s="98" t="s">
        <v>435</v>
      </c>
      <c r="G63" s="99">
        <v>0.03</v>
      </c>
      <c r="H63" s="99">
        <f>100%-Tabla1[[#This Row],[% avance]]</f>
        <v>0.97</v>
      </c>
      <c r="I63" s="97" t="s">
        <v>142</v>
      </c>
    </row>
    <row r="64" spans="1:12" ht="38.25">
      <c r="A64" s="96" t="s">
        <v>296</v>
      </c>
      <c r="B64" s="125" t="s">
        <v>520</v>
      </c>
      <c r="C64" s="125" t="s">
        <v>513</v>
      </c>
      <c r="D64" s="97" t="s">
        <v>370</v>
      </c>
      <c r="E64" s="98" t="s">
        <v>456</v>
      </c>
      <c r="F64" s="98" t="s">
        <v>457</v>
      </c>
      <c r="G64" s="99">
        <v>0</v>
      </c>
      <c r="H64" s="99">
        <f>100%-Tabla1[[#This Row],[% avance]]</f>
        <v>1</v>
      </c>
      <c r="I64" s="97" t="s">
        <v>26</v>
      </c>
    </row>
    <row r="65" spans="1:9" ht="38.25">
      <c r="A65" s="96"/>
      <c r="B65" s="125" t="s">
        <v>520</v>
      </c>
      <c r="C65" s="125" t="s">
        <v>513</v>
      </c>
      <c r="D65" s="97" t="s">
        <v>392</v>
      </c>
      <c r="E65" s="98" t="s">
        <v>396</v>
      </c>
      <c r="F65" s="98" t="s">
        <v>507</v>
      </c>
      <c r="G65" s="99">
        <v>1</v>
      </c>
      <c r="H65" s="99">
        <f>100%-Tabla1[[#This Row],[% avance]]</f>
        <v>0</v>
      </c>
      <c r="I65" s="97" t="s">
        <v>272</v>
      </c>
    </row>
    <row r="66" spans="1:9" ht="38.25">
      <c r="A66" s="101" t="s">
        <v>107</v>
      </c>
      <c r="B66" s="125" t="s">
        <v>520</v>
      </c>
      <c r="C66" s="125" t="s">
        <v>513</v>
      </c>
      <c r="D66" s="97" t="s">
        <v>369</v>
      </c>
      <c r="E66" s="98" t="s">
        <v>458</v>
      </c>
      <c r="F66" s="98" t="s">
        <v>420</v>
      </c>
      <c r="G66" s="99">
        <v>0</v>
      </c>
      <c r="H66" s="99">
        <f>100%-Tabla1[[#This Row],[% avance]]</f>
        <v>1</v>
      </c>
      <c r="I66" s="97" t="s">
        <v>26</v>
      </c>
    </row>
    <row r="67" spans="1:9" ht="38.25">
      <c r="A67" s="96"/>
      <c r="B67" s="125" t="s">
        <v>520</v>
      </c>
      <c r="C67" s="125" t="s">
        <v>513</v>
      </c>
      <c r="D67" s="97" t="s">
        <v>368</v>
      </c>
      <c r="E67" s="98" t="s">
        <v>459</v>
      </c>
      <c r="F67" s="98" t="s">
        <v>460</v>
      </c>
      <c r="G67" s="99">
        <v>1</v>
      </c>
      <c r="H67" s="99">
        <f>100%-Tabla1[[#This Row],[% avance]]</f>
        <v>0</v>
      </c>
      <c r="I67" s="97" t="s">
        <v>273</v>
      </c>
    </row>
    <row r="68" spans="1:9" ht="38.25">
      <c r="A68" s="96"/>
      <c r="B68" s="125" t="s">
        <v>520</v>
      </c>
      <c r="C68" s="125" t="s">
        <v>513</v>
      </c>
      <c r="D68" s="97" t="s">
        <v>367</v>
      </c>
      <c r="E68" s="98" t="s">
        <v>461</v>
      </c>
      <c r="F68" s="98" t="s">
        <v>462</v>
      </c>
      <c r="G68" s="99">
        <v>0</v>
      </c>
      <c r="H68" s="99">
        <f>100%-Tabla1[[#This Row],[% avance]]</f>
        <v>1</v>
      </c>
      <c r="I68" s="97" t="s">
        <v>26</v>
      </c>
    </row>
    <row r="69" spans="1:9" ht="38.25">
      <c r="A69" s="96" t="s">
        <v>576</v>
      </c>
      <c r="B69" s="125" t="s">
        <v>520</v>
      </c>
      <c r="C69" s="125" t="s">
        <v>513</v>
      </c>
      <c r="D69" s="97" t="s">
        <v>577</v>
      </c>
      <c r="E69" s="237">
        <v>45474</v>
      </c>
      <c r="F69" s="237">
        <v>45627</v>
      </c>
      <c r="G69" s="236">
        <v>0.89</v>
      </c>
      <c r="H69" s="99">
        <f>100%-Tabla1[[#This Row],[% avance]]</f>
        <v>0.10999999999999999</v>
      </c>
      <c r="I69" s="97" t="s">
        <v>473</v>
      </c>
    </row>
    <row r="70" spans="1:9" ht="38.25">
      <c r="A70" s="96"/>
      <c r="B70" s="125" t="s">
        <v>520</v>
      </c>
      <c r="C70" s="125" t="s">
        <v>513</v>
      </c>
      <c r="D70" s="97" t="s">
        <v>506</v>
      </c>
      <c r="E70" s="98" t="s">
        <v>463</v>
      </c>
      <c r="F70" s="98" t="s">
        <v>424</v>
      </c>
      <c r="G70" s="99">
        <v>0.08</v>
      </c>
      <c r="H70" s="99">
        <f>100%-Tabla1[[#This Row],[% avance]]</f>
        <v>0.92</v>
      </c>
      <c r="I70" s="97" t="s">
        <v>473</v>
      </c>
    </row>
    <row r="71" spans="1:9">
      <c r="A71" s="96"/>
      <c r="B71" s="125" t="s">
        <v>514</v>
      </c>
      <c r="C71" s="125" t="s">
        <v>515</v>
      </c>
      <c r="D71" s="97" t="s">
        <v>290</v>
      </c>
      <c r="E71" s="98" t="s">
        <v>464</v>
      </c>
      <c r="F71" s="98" t="s">
        <v>395</v>
      </c>
      <c r="G71" s="99">
        <v>0.26</v>
      </c>
      <c r="H71" s="99">
        <f>100%-Tabla1[[#This Row],[% avance]]</f>
        <v>0.74</v>
      </c>
      <c r="I71" s="97" t="s">
        <v>473</v>
      </c>
    </row>
    <row r="72" spans="1:9">
      <c r="A72" s="96"/>
      <c r="B72" s="125" t="s">
        <v>514</v>
      </c>
      <c r="C72" s="125" t="s">
        <v>515</v>
      </c>
      <c r="D72" s="97" t="s">
        <v>291</v>
      </c>
      <c r="E72" s="98" t="s">
        <v>464</v>
      </c>
      <c r="F72" s="98" t="s">
        <v>465</v>
      </c>
      <c r="G72" s="99">
        <v>0.26</v>
      </c>
      <c r="H72" s="99">
        <f>100%-Tabla1[[#This Row],[% avance]]</f>
        <v>0.74</v>
      </c>
      <c r="I72" s="97" t="s">
        <v>473</v>
      </c>
    </row>
    <row r="73" spans="1:9">
      <c r="A73" s="96"/>
      <c r="B73" s="125" t="s">
        <v>514</v>
      </c>
      <c r="C73" s="125" t="s">
        <v>515</v>
      </c>
      <c r="D73" s="97" t="s">
        <v>293</v>
      </c>
      <c r="E73" s="98" t="s">
        <v>464</v>
      </c>
      <c r="F73" s="98" t="s">
        <v>466</v>
      </c>
      <c r="G73" s="99">
        <v>0.26</v>
      </c>
      <c r="H73" s="99">
        <f>100%-Tabla1[[#This Row],[% avance]]</f>
        <v>0.74</v>
      </c>
      <c r="I73" s="97" t="s">
        <v>473</v>
      </c>
    </row>
    <row r="74" spans="1:9">
      <c r="A74" s="96"/>
      <c r="B74" s="125" t="s">
        <v>514</v>
      </c>
      <c r="C74" s="125" t="s">
        <v>515</v>
      </c>
      <c r="D74" s="97" t="s">
        <v>268</v>
      </c>
      <c r="E74" s="98" t="s">
        <v>464</v>
      </c>
      <c r="F74" s="98" t="s">
        <v>467</v>
      </c>
      <c r="G74" s="99">
        <v>0.22</v>
      </c>
      <c r="H74" s="99">
        <f>100%-Tabla1[[#This Row],[% avance]]</f>
        <v>0.78</v>
      </c>
      <c r="I74" s="97" t="s">
        <v>473</v>
      </c>
    </row>
    <row r="75" spans="1:9">
      <c r="A75" s="96"/>
      <c r="B75" s="125" t="s">
        <v>514</v>
      </c>
      <c r="C75" s="125" t="s">
        <v>515</v>
      </c>
      <c r="D75" s="97" t="s">
        <v>269</v>
      </c>
      <c r="E75" s="98" t="s">
        <v>468</v>
      </c>
      <c r="F75" s="98" t="s">
        <v>395</v>
      </c>
      <c r="G75" s="99">
        <v>0.06</v>
      </c>
      <c r="H75" s="99">
        <f>100%-Tabla1[[#This Row],[% avance]]</f>
        <v>0.94</v>
      </c>
      <c r="I75" s="97" t="s">
        <v>557</v>
      </c>
    </row>
    <row r="76" spans="1:9">
      <c r="A76" s="96"/>
      <c r="B76" s="125" t="s">
        <v>514</v>
      </c>
      <c r="C76" s="125" t="s">
        <v>515</v>
      </c>
      <c r="D76" s="97" t="s">
        <v>270</v>
      </c>
      <c r="E76" s="98" t="s">
        <v>469</v>
      </c>
      <c r="F76" s="98" t="s">
        <v>470</v>
      </c>
      <c r="G76" s="99">
        <v>0.24</v>
      </c>
      <c r="H76" s="99">
        <f>100%-Tabla1[[#This Row],[% avance]]</f>
        <v>0.76</v>
      </c>
      <c r="I76" s="97" t="s">
        <v>473</v>
      </c>
    </row>
    <row r="77" spans="1:9">
      <c r="A77" s="121"/>
      <c r="B77" s="125" t="s">
        <v>514</v>
      </c>
      <c r="C77" s="125" t="s">
        <v>515</v>
      </c>
      <c r="D77" s="97" t="s">
        <v>271</v>
      </c>
      <c r="E77" s="98" t="s">
        <v>469</v>
      </c>
      <c r="F77" s="98" t="s">
        <v>471</v>
      </c>
      <c r="G77" s="99">
        <v>0.22</v>
      </c>
      <c r="H77" s="99">
        <f>100%-Tabla1[[#This Row],[% avance]]</f>
        <v>0.78</v>
      </c>
      <c r="I77" s="97" t="s">
        <v>473</v>
      </c>
    </row>
    <row r="78" spans="1:9">
      <c r="A78" s="96"/>
      <c r="B78" s="125" t="s">
        <v>514</v>
      </c>
      <c r="C78" s="125" t="s">
        <v>515</v>
      </c>
      <c r="D78" s="97" t="s">
        <v>297</v>
      </c>
      <c r="E78" s="98" t="s">
        <v>397</v>
      </c>
      <c r="F78" s="98" t="s">
        <v>472</v>
      </c>
      <c r="G78" s="99">
        <v>0.17</v>
      </c>
      <c r="H78" s="99">
        <f>100%-Tabla1[[#This Row],[% avance]]</f>
        <v>0.83</v>
      </c>
      <c r="I78" s="97" t="s">
        <v>473</v>
      </c>
    </row>
    <row r="79" spans="1:9">
      <c r="A79" s="121"/>
      <c r="B79" s="121" t="s">
        <v>514</v>
      </c>
      <c r="C79" s="121"/>
      <c r="D79" s="121"/>
      <c r="E79" s="121"/>
      <c r="F79" s="121"/>
      <c r="G79" s="245">
        <f>AVERAGE(G11:G78)</f>
        <v>0.21211764705882352</v>
      </c>
      <c r="H79" s="128"/>
      <c r="I79" s="121"/>
    </row>
    <row r="81" spans="2:3">
      <c r="B81" s="100"/>
      <c r="C81" s="100"/>
    </row>
  </sheetData>
  <mergeCells count="4">
    <mergeCell ref="B6:I6"/>
    <mergeCell ref="B7:I7"/>
    <mergeCell ref="B8:I8"/>
    <mergeCell ref="B9:I9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70" orientation="landscape" r:id="rId4"/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1"/>
  <sheetViews>
    <sheetView zoomScale="55" zoomScaleNormal="55" workbookViewId="0">
      <selection activeCell="H21" sqref="H21"/>
    </sheetView>
  </sheetViews>
  <sheetFormatPr baseColWidth="10" defaultColWidth="11" defaultRowHeight="12.75"/>
  <cols>
    <col min="1" max="1" width="11" style="41"/>
    <col min="2" max="2" width="47.625" style="41" customWidth="1"/>
    <col min="3" max="8" width="11" style="41"/>
    <col min="9" max="9" width="28" style="41" customWidth="1"/>
    <col min="10" max="16384" width="11" style="41"/>
  </cols>
  <sheetData>
    <row r="1" spans="2:9" ht="18">
      <c r="B1" s="68" t="s">
        <v>72</v>
      </c>
      <c r="C1" s="318" t="s">
        <v>73</v>
      </c>
      <c r="D1" s="319"/>
      <c r="E1" s="319"/>
      <c r="F1" s="319"/>
      <c r="G1" s="320"/>
      <c r="H1" s="68" t="s">
        <v>75</v>
      </c>
      <c r="I1" s="69" t="s">
        <v>76</v>
      </c>
    </row>
    <row r="2" spans="2:9" ht="16.5">
      <c r="B2" s="75" t="s">
        <v>146</v>
      </c>
      <c r="C2" s="315" t="s">
        <v>108</v>
      </c>
      <c r="D2" s="316"/>
      <c r="E2" s="316"/>
      <c r="F2" s="316"/>
      <c r="G2" s="317"/>
      <c r="H2" s="77" t="s">
        <v>144</v>
      </c>
      <c r="I2" s="76" t="s">
        <v>267</v>
      </c>
    </row>
    <row r="3" spans="2:9" ht="16.5">
      <c r="B3" s="75" t="s">
        <v>146</v>
      </c>
      <c r="C3" s="315" t="s">
        <v>147</v>
      </c>
      <c r="D3" s="316"/>
      <c r="E3" s="316"/>
      <c r="F3" s="316"/>
      <c r="G3" s="317"/>
      <c r="H3" s="78" t="s">
        <v>92</v>
      </c>
      <c r="I3" s="76" t="s">
        <v>265</v>
      </c>
    </row>
    <row r="4" spans="2:9" ht="16.5">
      <c r="B4" s="79" t="s">
        <v>146</v>
      </c>
      <c r="C4" s="315" t="s">
        <v>109</v>
      </c>
      <c r="D4" s="316"/>
      <c r="E4" s="316"/>
      <c r="F4" s="316"/>
      <c r="G4" s="317"/>
      <c r="H4" s="77" t="s">
        <v>145</v>
      </c>
      <c r="I4" s="76" t="s">
        <v>267</v>
      </c>
    </row>
    <row r="5" spans="2:9" ht="16.5">
      <c r="B5" s="79" t="s">
        <v>146</v>
      </c>
      <c r="C5" s="315" t="s">
        <v>138</v>
      </c>
      <c r="D5" s="316"/>
      <c r="E5" s="316"/>
      <c r="F5" s="316"/>
      <c r="G5" s="317"/>
      <c r="H5" s="77" t="s">
        <v>137</v>
      </c>
      <c r="I5" s="76" t="s">
        <v>267</v>
      </c>
    </row>
    <row r="6" spans="2:9" ht="16.5">
      <c r="B6" s="75" t="s">
        <v>146</v>
      </c>
      <c r="C6" s="315" t="s">
        <v>110</v>
      </c>
      <c r="D6" s="316"/>
      <c r="E6" s="316"/>
      <c r="F6" s="316"/>
      <c r="G6" s="317"/>
      <c r="H6" s="77" t="s">
        <v>143</v>
      </c>
      <c r="I6" s="76" t="s">
        <v>267</v>
      </c>
    </row>
    <row r="7" spans="2:9" ht="16.5">
      <c r="B7" s="75" t="s">
        <v>146</v>
      </c>
      <c r="C7" s="315" t="s">
        <v>126</v>
      </c>
      <c r="D7" s="316"/>
      <c r="E7" s="316"/>
      <c r="F7" s="316"/>
      <c r="G7" s="317"/>
      <c r="H7" s="77" t="s">
        <v>125</v>
      </c>
      <c r="I7" s="76" t="s">
        <v>142</v>
      </c>
    </row>
    <row r="8" spans="2:9" ht="16.5">
      <c r="B8" s="79" t="s">
        <v>124</v>
      </c>
      <c r="C8" s="315" t="s">
        <v>117</v>
      </c>
      <c r="D8" s="316"/>
      <c r="E8" s="316"/>
      <c r="F8" s="316"/>
      <c r="G8" s="317"/>
      <c r="H8" s="77" t="s">
        <v>111</v>
      </c>
      <c r="I8" s="76" t="s">
        <v>142</v>
      </c>
    </row>
    <row r="9" spans="2:9" ht="16.5">
      <c r="B9" s="79" t="s">
        <v>124</v>
      </c>
      <c r="C9" s="315" t="s">
        <v>118</v>
      </c>
      <c r="D9" s="316"/>
      <c r="E9" s="316"/>
      <c r="F9" s="316"/>
      <c r="G9" s="317"/>
      <c r="H9" s="77" t="s">
        <v>112</v>
      </c>
      <c r="I9" s="76" t="s">
        <v>142</v>
      </c>
    </row>
    <row r="10" spans="2:9" ht="16.5">
      <c r="B10" s="79" t="s">
        <v>124</v>
      </c>
      <c r="C10" s="315" t="s">
        <v>119</v>
      </c>
      <c r="D10" s="316"/>
      <c r="E10" s="316"/>
      <c r="F10" s="316"/>
      <c r="G10" s="317"/>
      <c r="H10" s="77" t="s">
        <v>113</v>
      </c>
      <c r="I10" s="76" t="s">
        <v>142</v>
      </c>
    </row>
    <row r="11" spans="2:9" ht="16.5">
      <c r="B11" s="79" t="s">
        <v>124</v>
      </c>
      <c r="C11" s="315" t="s">
        <v>120</v>
      </c>
      <c r="D11" s="316"/>
      <c r="E11" s="316"/>
      <c r="F11" s="316"/>
      <c r="G11" s="317"/>
      <c r="H11" s="77" t="s">
        <v>114</v>
      </c>
      <c r="I11" s="76" t="s">
        <v>142</v>
      </c>
    </row>
    <row r="12" spans="2:9" ht="16.5">
      <c r="B12" s="79" t="s">
        <v>124</v>
      </c>
      <c r="C12" s="315" t="s">
        <v>121</v>
      </c>
      <c r="D12" s="316"/>
      <c r="E12" s="316"/>
      <c r="F12" s="316"/>
      <c r="G12" s="317"/>
      <c r="H12" s="77" t="s">
        <v>115</v>
      </c>
      <c r="I12" s="76" t="s">
        <v>142</v>
      </c>
    </row>
    <row r="13" spans="2:9" ht="16.5">
      <c r="B13" s="79" t="s">
        <v>124</v>
      </c>
      <c r="C13" s="315" t="s">
        <v>122</v>
      </c>
      <c r="D13" s="316"/>
      <c r="E13" s="316"/>
      <c r="F13" s="316"/>
      <c r="G13" s="317"/>
      <c r="H13" s="77" t="s">
        <v>116</v>
      </c>
      <c r="I13" s="76" t="s">
        <v>142</v>
      </c>
    </row>
    <row r="14" spans="2:9" ht="16.5">
      <c r="B14" s="79" t="s">
        <v>124</v>
      </c>
      <c r="C14" s="315" t="s">
        <v>153</v>
      </c>
      <c r="D14" s="316"/>
      <c r="E14" s="316"/>
      <c r="F14" s="316"/>
      <c r="G14" s="317"/>
      <c r="H14" s="77" t="s">
        <v>139</v>
      </c>
      <c r="I14" s="76" t="s">
        <v>142</v>
      </c>
    </row>
    <row r="15" spans="2:9" ht="16.5">
      <c r="B15" s="75" t="s">
        <v>123</v>
      </c>
      <c r="C15" s="315" t="s">
        <v>128</v>
      </c>
      <c r="D15" s="316"/>
      <c r="E15" s="316"/>
      <c r="F15" s="316"/>
      <c r="G15" s="317"/>
      <c r="H15" s="77" t="s">
        <v>127</v>
      </c>
      <c r="I15" s="76" t="s">
        <v>142</v>
      </c>
    </row>
    <row r="16" spans="2:9" ht="16.5">
      <c r="B16" s="75" t="s">
        <v>146</v>
      </c>
      <c r="C16" s="315" t="s">
        <v>129</v>
      </c>
      <c r="D16" s="316"/>
      <c r="E16" s="316"/>
      <c r="F16" s="316"/>
      <c r="G16" s="317"/>
      <c r="H16" s="77" t="s">
        <v>130</v>
      </c>
      <c r="I16" s="76" t="s">
        <v>267</v>
      </c>
    </row>
    <row r="17" spans="2:9" ht="16.5">
      <c r="B17" s="79" t="s">
        <v>124</v>
      </c>
      <c r="C17" s="315" t="s">
        <v>141</v>
      </c>
      <c r="D17" s="316"/>
      <c r="E17" s="316"/>
      <c r="F17" s="316"/>
      <c r="G17" s="317"/>
      <c r="H17" s="77" t="s">
        <v>131</v>
      </c>
      <c r="I17" s="76" t="s">
        <v>142</v>
      </c>
    </row>
    <row r="18" spans="2:9" ht="16.5">
      <c r="B18" s="79" t="s">
        <v>124</v>
      </c>
      <c r="C18" s="315" t="s">
        <v>135</v>
      </c>
      <c r="D18" s="316"/>
      <c r="E18" s="316"/>
      <c r="F18" s="316"/>
      <c r="G18" s="317"/>
      <c r="H18" s="77" t="s">
        <v>132</v>
      </c>
      <c r="I18" s="76" t="s">
        <v>142</v>
      </c>
    </row>
    <row r="19" spans="2:9" ht="16.5">
      <c r="B19" s="79" t="s">
        <v>124</v>
      </c>
      <c r="C19" s="315" t="s">
        <v>136</v>
      </c>
      <c r="D19" s="316"/>
      <c r="E19" s="316"/>
      <c r="F19" s="316"/>
      <c r="G19" s="317"/>
      <c r="H19" s="77" t="s">
        <v>133</v>
      </c>
      <c r="I19" s="76" t="s">
        <v>142</v>
      </c>
    </row>
    <row r="20" spans="2:9" ht="16.5">
      <c r="B20" s="79" t="s">
        <v>124</v>
      </c>
      <c r="C20" s="315" t="s">
        <v>140</v>
      </c>
      <c r="D20" s="316"/>
      <c r="E20" s="316"/>
      <c r="F20" s="316"/>
      <c r="G20" s="317"/>
      <c r="H20" s="77" t="s">
        <v>134</v>
      </c>
      <c r="I20" s="76" t="s">
        <v>142</v>
      </c>
    </row>
    <row r="22" spans="2:9" ht="36">
      <c r="B22" s="73" t="s">
        <v>72</v>
      </c>
      <c r="C22" s="318" t="s">
        <v>73</v>
      </c>
      <c r="D22" s="319"/>
      <c r="E22" s="319"/>
      <c r="F22" s="319"/>
      <c r="G22" s="320"/>
      <c r="H22" s="73" t="s">
        <v>75</v>
      </c>
      <c r="I22" s="74" t="s">
        <v>76</v>
      </c>
    </row>
    <row r="23" spans="2:9" ht="17.25">
      <c r="B23" s="70" t="s">
        <v>77</v>
      </c>
      <c r="C23" s="321" t="s">
        <v>98</v>
      </c>
      <c r="D23" s="322"/>
      <c r="E23" s="322"/>
      <c r="F23" s="322"/>
      <c r="G23" s="323"/>
      <c r="H23" s="71" t="s">
        <v>78</v>
      </c>
      <c r="I23" s="70" t="s">
        <v>106</v>
      </c>
    </row>
    <row r="24" spans="2:9" ht="17.25">
      <c r="B24" s="70" t="s">
        <v>83</v>
      </c>
      <c r="C24" s="321" t="s">
        <v>101</v>
      </c>
      <c r="D24" s="322"/>
      <c r="E24" s="322"/>
      <c r="F24" s="322"/>
      <c r="G24" s="323"/>
      <c r="H24" s="72" t="s">
        <v>148</v>
      </c>
      <c r="I24" s="70" t="s">
        <v>105</v>
      </c>
    </row>
    <row r="25" spans="2:9" ht="17.25">
      <c r="B25" s="70" t="s">
        <v>81</v>
      </c>
      <c r="C25" s="321" t="s">
        <v>100</v>
      </c>
      <c r="D25" s="322"/>
      <c r="E25" s="322"/>
      <c r="F25" s="322"/>
      <c r="G25" s="323"/>
      <c r="H25" s="71" t="s">
        <v>82</v>
      </c>
      <c r="I25" s="70" t="s">
        <v>106</v>
      </c>
    </row>
    <row r="26" spans="2:9" ht="17.25">
      <c r="B26" s="70" t="s">
        <v>79</v>
      </c>
      <c r="C26" s="321" t="s">
        <v>99</v>
      </c>
      <c r="D26" s="322"/>
      <c r="E26" s="322"/>
      <c r="F26" s="322"/>
      <c r="G26" s="323"/>
      <c r="H26" s="71" t="s">
        <v>80</v>
      </c>
      <c r="I26" s="70" t="s">
        <v>106</v>
      </c>
    </row>
    <row r="27" spans="2:9" ht="17.25">
      <c r="B27" s="66" t="s">
        <v>84</v>
      </c>
      <c r="C27" s="321" t="s">
        <v>102</v>
      </c>
      <c r="D27" s="322"/>
      <c r="E27" s="322"/>
      <c r="F27" s="322"/>
      <c r="G27" s="323"/>
      <c r="H27" s="67" t="s">
        <v>85</v>
      </c>
      <c r="I27" s="70" t="s">
        <v>106</v>
      </c>
    </row>
    <row r="28" spans="2:9" ht="17.25">
      <c r="B28" s="66" t="s">
        <v>86</v>
      </c>
      <c r="C28" s="321" t="s">
        <v>103</v>
      </c>
      <c r="D28" s="322"/>
      <c r="E28" s="322"/>
      <c r="F28" s="322"/>
      <c r="G28" s="323"/>
      <c r="H28" s="67" t="s">
        <v>87</v>
      </c>
      <c r="I28" s="70" t="s">
        <v>267</v>
      </c>
    </row>
    <row r="29" spans="2:9" ht="17.25">
      <c r="B29" s="70" t="s">
        <v>88</v>
      </c>
      <c r="C29" s="321" t="s">
        <v>104</v>
      </c>
      <c r="D29" s="322"/>
      <c r="E29" s="322"/>
      <c r="F29" s="322"/>
      <c r="G29" s="323"/>
      <c r="H29" s="72" t="s">
        <v>148</v>
      </c>
      <c r="I29" s="70" t="s">
        <v>106</v>
      </c>
    </row>
    <row r="30" spans="2:9" ht="17.25">
      <c r="B30" s="66" t="s">
        <v>89</v>
      </c>
      <c r="C30" s="321" t="s">
        <v>97</v>
      </c>
      <c r="D30" s="322"/>
      <c r="E30" s="322"/>
      <c r="F30" s="322"/>
      <c r="G30" s="323"/>
      <c r="H30" s="67" t="s">
        <v>90</v>
      </c>
      <c r="I30" s="70" t="s">
        <v>267</v>
      </c>
    </row>
    <row r="31" spans="2:9" ht="17.25">
      <c r="B31" s="66" t="s">
        <v>93</v>
      </c>
      <c r="C31" s="321" t="s">
        <v>94</v>
      </c>
      <c r="D31" s="322"/>
      <c r="E31" s="322"/>
      <c r="F31" s="322"/>
      <c r="G31" s="323"/>
      <c r="H31" s="67" t="s">
        <v>107</v>
      </c>
      <c r="I31" s="70" t="s">
        <v>266</v>
      </c>
    </row>
  </sheetData>
  <autoFilter ref="B1:I20" xr:uid="{00000000-0009-0000-0000-000002000000}">
    <filterColumn colId="1" showButton="0"/>
    <filterColumn colId="2" showButton="0"/>
    <filterColumn colId="3" showButton="0"/>
    <filterColumn colId="4" showButton="0"/>
  </autoFilter>
  <mergeCells count="30">
    <mergeCell ref="C30:G30"/>
    <mergeCell ref="C31:G31"/>
    <mergeCell ref="C25:G25"/>
    <mergeCell ref="C26:G26"/>
    <mergeCell ref="C27:G27"/>
    <mergeCell ref="C28:G28"/>
    <mergeCell ref="C29:G29"/>
    <mergeCell ref="C19:G19"/>
    <mergeCell ref="C20:G20"/>
    <mergeCell ref="C22:G22"/>
    <mergeCell ref="C23:G23"/>
    <mergeCell ref="C24:G24"/>
    <mergeCell ref="C14:G14"/>
    <mergeCell ref="C15:G15"/>
    <mergeCell ref="C16:G16"/>
    <mergeCell ref="C17:G17"/>
    <mergeCell ref="C18:G18"/>
    <mergeCell ref="C1:G1"/>
    <mergeCell ref="C2:G2"/>
    <mergeCell ref="C3:G3"/>
    <mergeCell ref="C4:G4"/>
    <mergeCell ref="C5:G5"/>
    <mergeCell ref="C11:G11"/>
    <mergeCell ref="C12:G12"/>
    <mergeCell ref="C13:G13"/>
    <mergeCell ref="C6:G6"/>
    <mergeCell ref="C7:G7"/>
    <mergeCell ref="C8:G8"/>
    <mergeCell ref="C9:G9"/>
    <mergeCell ref="C10:G1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42"/>
  <sheetViews>
    <sheetView zoomScale="85" zoomScaleNormal="85" workbookViewId="0">
      <selection activeCell="H21" sqref="H21"/>
    </sheetView>
  </sheetViews>
  <sheetFormatPr baseColWidth="10" defaultColWidth="11" defaultRowHeight="15.75"/>
  <cols>
    <col min="1" max="1" width="10.875" style="83" bestFit="1" customWidth="1"/>
    <col min="2" max="2" width="45.25" style="83" customWidth="1"/>
    <col min="3" max="3" width="10.875" style="83" bestFit="1" customWidth="1"/>
    <col min="4" max="4" width="10.75" style="83" customWidth="1"/>
    <col min="5" max="5" width="11.875" style="83" customWidth="1"/>
    <col min="6" max="6" width="11.125" style="83" customWidth="1"/>
    <col min="7" max="7" width="12.125" style="83" bestFit="1" customWidth="1"/>
    <col min="8" max="9" width="10.75" style="83" customWidth="1"/>
    <col min="10" max="10" width="10.625" style="83" customWidth="1"/>
    <col min="11" max="11" width="10.75" style="83" bestFit="1" customWidth="1"/>
    <col min="12" max="12" width="9.625" style="83" bestFit="1" customWidth="1"/>
    <col min="13" max="13" width="10.875" style="83" customWidth="1"/>
    <col min="14" max="14" width="10.75" style="83" bestFit="1" customWidth="1"/>
    <col min="15" max="15" width="9.625" style="83" bestFit="1" customWidth="1"/>
    <col min="16" max="16" width="10.125" style="83" customWidth="1"/>
    <col min="17" max="17" width="10.75" style="83" bestFit="1" customWidth="1"/>
    <col min="18" max="18" width="9.625" style="83" bestFit="1" customWidth="1"/>
    <col min="19" max="19" width="10.75" style="83" bestFit="1" customWidth="1"/>
    <col min="20" max="16384" width="11" style="83"/>
  </cols>
  <sheetData>
    <row r="2" spans="1:19">
      <c r="A2" s="325" t="s">
        <v>61</v>
      </c>
      <c r="B2" s="326">
        <v>2023</v>
      </c>
      <c r="C2" s="326"/>
      <c r="D2" s="326"/>
      <c r="E2" s="324">
        <v>2024</v>
      </c>
      <c r="F2" s="324"/>
      <c r="G2" s="324"/>
      <c r="H2" s="326">
        <v>2025</v>
      </c>
      <c r="I2" s="326"/>
      <c r="J2" s="326"/>
      <c r="K2" s="324">
        <v>2026</v>
      </c>
      <c r="L2" s="324"/>
      <c r="M2" s="324"/>
      <c r="N2" s="326">
        <v>2027</v>
      </c>
      <c r="O2" s="326"/>
      <c r="P2" s="326"/>
      <c r="Q2" s="324">
        <v>2028</v>
      </c>
      <c r="R2" s="324"/>
      <c r="S2" s="324"/>
    </row>
    <row r="3" spans="1:19" ht="31.5">
      <c r="A3" s="325"/>
      <c r="B3" s="91" t="s">
        <v>9</v>
      </c>
      <c r="C3" s="91" t="s">
        <v>10</v>
      </c>
      <c r="D3" s="91" t="s">
        <v>298</v>
      </c>
      <c r="E3" s="90" t="s">
        <v>9</v>
      </c>
      <c r="F3" s="90" t="s">
        <v>10</v>
      </c>
      <c r="G3" s="90" t="s">
        <v>298</v>
      </c>
      <c r="H3" s="91" t="s">
        <v>9</v>
      </c>
      <c r="I3" s="91" t="s">
        <v>10</v>
      </c>
      <c r="J3" s="91" t="s">
        <v>298</v>
      </c>
      <c r="K3" s="90" t="s">
        <v>9</v>
      </c>
      <c r="L3" s="90" t="s">
        <v>10</v>
      </c>
      <c r="M3" s="90" t="s">
        <v>298</v>
      </c>
      <c r="N3" s="91" t="s">
        <v>9</v>
      </c>
      <c r="O3" s="91" t="s">
        <v>10</v>
      </c>
      <c r="P3" s="91" t="s">
        <v>298</v>
      </c>
      <c r="Q3" s="90" t="s">
        <v>9</v>
      </c>
      <c r="R3" s="90" t="s">
        <v>10</v>
      </c>
      <c r="S3" s="90" t="s">
        <v>298</v>
      </c>
    </row>
    <row r="4" spans="1:19">
      <c r="A4" s="84" t="s">
        <v>48</v>
      </c>
      <c r="B4" s="150"/>
      <c r="C4" s="152"/>
      <c r="D4" s="152"/>
      <c r="E4" s="153">
        <v>27560.5</v>
      </c>
      <c r="F4" s="153">
        <v>15371.46</v>
      </c>
      <c r="G4" s="153">
        <f>SUM($E$4:E4)</f>
        <v>27560.5</v>
      </c>
      <c r="H4" s="85"/>
      <c r="I4" s="84"/>
      <c r="J4" s="85">
        <f>SUM($H$4:H4)</f>
        <v>0</v>
      </c>
      <c r="K4" s="84"/>
      <c r="L4" s="84"/>
      <c r="M4" s="84">
        <f>SUM($K$4:K4)</f>
        <v>0</v>
      </c>
      <c r="N4" s="84"/>
      <c r="O4" s="84"/>
      <c r="P4" s="84">
        <f>SUM($N$4:N4)</f>
        <v>0</v>
      </c>
      <c r="Q4" s="84"/>
      <c r="R4" s="84"/>
      <c r="S4" s="86">
        <f>SUM($Q$4:Q4)</f>
        <v>0</v>
      </c>
    </row>
    <row r="5" spans="1:19">
      <c r="A5" s="84" t="s">
        <v>49</v>
      </c>
      <c r="B5" s="150"/>
      <c r="C5" s="152"/>
      <c r="D5" s="152"/>
      <c r="E5" s="153">
        <v>27560.5</v>
      </c>
      <c r="F5" s="153">
        <v>25852.14</v>
      </c>
      <c r="G5" s="153">
        <f>SUM($E$4:E5)</f>
        <v>55121</v>
      </c>
      <c r="H5" s="123"/>
      <c r="I5" s="84"/>
      <c r="J5" s="85">
        <f>SUM($H$4:H5)</f>
        <v>0</v>
      </c>
      <c r="K5" s="84"/>
      <c r="L5" s="84"/>
      <c r="M5" s="84">
        <f>SUM($K$4:K5)</f>
        <v>0</v>
      </c>
      <c r="N5" s="84"/>
      <c r="O5" s="84"/>
      <c r="P5" s="84">
        <f>SUM($N$4:N5)</f>
        <v>0</v>
      </c>
      <c r="Q5" s="84"/>
      <c r="R5" s="84"/>
      <c r="S5" s="86">
        <f>SUM($Q$4:Q5)</f>
        <v>0</v>
      </c>
    </row>
    <row r="6" spans="1:19">
      <c r="A6" s="84" t="s">
        <v>50</v>
      </c>
      <c r="B6" s="150"/>
      <c r="C6" s="152"/>
      <c r="D6" s="152"/>
      <c r="E6" s="154">
        <v>27560.5</v>
      </c>
      <c r="F6" s="153">
        <v>24940.57</v>
      </c>
      <c r="G6" s="153">
        <f>SUM($E$4:E6)</f>
        <v>82681.5</v>
      </c>
      <c r="H6" s="85"/>
      <c r="I6" s="84"/>
      <c r="J6" s="85">
        <f>SUM($H$4:H6)</f>
        <v>0</v>
      </c>
      <c r="K6" s="84"/>
      <c r="L6" s="84"/>
      <c r="M6" s="84">
        <f>SUM($K$4:K6)</f>
        <v>0</v>
      </c>
      <c r="N6" s="84"/>
      <c r="O6" s="84"/>
      <c r="P6" s="84">
        <f>SUM($N$4:N6)</f>
        <v>0</v>
      </c>
      <c r="Q6" s="84"/>
      <c r="R6" s="84"/>
      <c r="S6" s="86">
        <f>SUM($Q$4:Q6)</f>
        <v>0</v>
      </c>
    </row>
    <row r="7" spans="1:19">
      <c r="A7" s="84" t="s">
        <v>51</v>
      </c>
      <c r="B7" s="150"/>
      <c r="C7" s="152"/>
      <c r="D7" s="152"/>
      <c r="E7" s="154">
        <v>81935.5</v>
      </c>
      <c r="F7" s="153">
        <v>32027.619999999995</v>
      </c>
      <c r="G7" s="153">
        <f>SUM($E$4:E7)</f>
        <v>164617</v>
      </c>
      <c r="H7" s="85"/>
      <c r="I7" s="84"/>
      <c r="J7" s="85">
        <f>SUM($H$4:H7)</f>
        <v>0</v>
      </c>
      <c r="K7" s="84"/>
      <c r="L7" s="84"/>
      <c r="M7" s="84">
        <f>SUM($K$4:K7)</f>
        <v>0</v>
      </c>
      <c r="N7" s="84"/>
      <c r="O7" s="84"/>
      <c r="P7" s="84">
        <f>SUM($N$4:N7)</f>
        <v>0</v>
      </c>
      <c r="Q7" s="84"/>
      <c r="R7" s="84"/>
      <c r="S7" s="86">
        <f>SUM($Q$4:Q7)</f>
        <v>0</v>
      </c>
    </row>
    <row r="8" spans="1:19">
      <c r="A8" s="84" t="s">
        <v>52</v>
      </c>
      <c r="B8" s="150"/>
      <c r="C8" s="152"/>
      <c r="D8" s="152"/>
      <c r="E8" s="154">
        <v>46560.5</v>
      </c>
      <c r="F8" s="153">
        <v>87621.19</v>
      </c>
      <c r="G8" s="153">
        <f>SUM($E$4:E8)</f>
        <v>211177.5</v>
      </c>
      <c r="H8" s="85"/>
      <c r="I8" s="84"/>
      <c r="J8" s="85">
        <f>SUM($H$4:H8)</f>
        <v>0</v>
      </c>
      <c r="K8" s="84"/>
      <c r="L8" s="84"/>
      <c r="M8" s="84">
        <f>SUM($K$4:K8)</f>
        <v>0</v>
      </c>
      <c r="N8" s="84"/>
      <c r="O8" s="84"/>
      <c r="P8" s="84">
        <f>SUM($N$4:N8)</f>
        <v>0</v>
      </c>
      <c r="Q8" s="84"/>
      <c r="R8" s="84"/>
      <c r="S8" s="86">
        <f>SUM($Q$4:Q8)</f>
        <v>0</v>
      </c>
    </row>
    <row r="9" spans="1:19">
      <c r="A9" s="84" t="s">
        <v>53</v>
      </c>
      <c r="B9" s="150"/>
      <c r="C9" s="152"/>
      <c r="D9" s="152"/>
      <c r="E9" s="154">
        <v>48560.5</v>
      </c>
      <c r="F9" s="153">
        <v>74214.720000000001</v>
      </c>
      <c r="G9" s="153">
        <f>SUM($E$4:E9)</f>
        <v>259738</v>
      </c>
      <c r="H9" s="85"/>
      <c r="I9" s="84"/>
      <c r="J9" s="85">
        <f>SUM($H$4:H9)</f>
        <v>0</v>
      </c>
      <c r="K9" s="84"/>
      <c r="L9" s="84"/>
      <c r="M9" s="84">
        <f>SUM($K$4:K9)</f>
        <v>0</v>
      </c>
      <c r="N9" s="84"/>
      <c r="O9" s="84"/>
      <c r="P9" s="84">
        <f>SUM($N$4:N9)</f>
        <v>0</v>
      </c>
      <c r="Q9" s="84"/>
      <c r="R9" s="84"/>
      <c r="S9" s="86">
        <f>SUM($Q$4:Q9)</f>
        <v>0</v>
      </c>
    </row>
    <row r="10" spans="1:19">
      <c r="A10" s="84" t="s">
        <v>54</v>
      </c>
      <c r="B10" s="150"/>
      <c r="C10" s="152"/>
      <c r="D10" s="152"/>
      <c r="E10" s="154">
        <v>71832.5</v>
      </c>
      <c r="F10" s="153">
        <v>27753.98</v>
      </c>
      <c r="G10" s="153">
        <f>SUM($E$4:E10)</f>
        <v>331570.5</v>
      </c>
      <c r="H10" s="85"/>
      <c r="I10" s="84"/>
      <c r="J10" s="85">
        <f>SUM($H$4:H10)</f>
        <v>0</v>
      </c>
      <c r="K10" s="84"/>
      <c r="L10" s="84"/>
      <c r="M10" s="84">
        <f>SUM($K$4:K10)</f>
        <v>0</v>
      </c>
      <c r="N10" s="84"/>
      <c r="O10" s="84"/>
      <c r="P10" s="84">
        <f>SUM($N$4:N10)</f>
        <v>0</v>
      </c>
      <c r="Q10" s="84"/>
      <c r="R10" s="84"/>
      <c r="S10" s="86">
        <f>SUM($Q$4:Q10)</f>
        <v>0</v>
      </c>
    </row>
    <row r="11" spans="1:19">
      <c r="A11" s="84" t="s">
        <v>55</v>
      </c>
      <c r="B11" s="150">
        <v>6070</v>
      </c>
      <c r="C11" s="152"/>
      <c r="D11" s="152">
        <f>SUM($B$11:B11)</f>
        <v>6070</v>
      </c>
      <c r="E11" s="154">
        <v>98685.5</v>
      </c>
      <c r="F11" s="153">
        <v>40787.230000000003</v>
      </c>
      <c r="G11" s="153">
        <f>SUM($E$4:E11)</f>
        <v>430256</v>
      </c>
      <c r="H11" s="85"/>
      <c r="I11" s="84"/>
      <c r="J11" s="85">
        <f>SUM($H$4:H11)</f>
        <v>0</v>
      </c>
      <c r="K11" s="84"/>
      <c r="L11" s="84"/>
      <c r="M11" s="84">
        <f>SUM($K$4:K11)</f>
        <v>0</v>
      </c>
      <c r="N11" s="84"/>
      <c r="O11" s="84"/>
      <c r="P11" s="84">
        <f>SUM($N$4:N11)</f>
        <v>0</v>
      </c>
      <c r="Q11" s="84"/>
      <c r="R11" s="84"/>
      <c r="S11" s="86">
        <f>SUM($Q$4:Q11)</f>
        <v>0</v>
      </c>
    </row>
    <row r="12" spans="1:19">
      <c r="A12" s="84" t="s">
        <v>56</v>
      </c>
      <c r="B12" s="150">
        <v>15561</v>
      </c>
      <c r="C12" s="152"/>
      <c r="D12" s="152">
        <f>SUM($B$11:B12)</f>
        <v>21631</v>
      </c>
      <c r="E12" s="154">
        <v>179894</v>
      </c>
      <c r="F12" s="153">
        <v>51766.879999999997</v>
      </c>
      <c r="G12" s="153">
        <f>SUM($E$4:E12)</f>
        <v>610150</v>
      </c>
      <c r="H12" s="85"/>
      <c r="I12" s="84"/>
      <c r="J12" s="85">
        <f>SUM($H$4:H12)</f>
        <v>0</v>
      </c>
      <c r="K12" s="84"/>
      <c r="L12" s="84"/>
      <c r="M12" s="84">
        <f>SUM($K$4:K12)</f>
        <v>0</v>
      </c>
      <c r="N12" s="84"/>
      <c r="O12" s="84"/>
      <c r="P12" s="84">
        <f>SUM($N$4:N12)</f>
        <v>0</v>
      </c>
      <c r="Q12" s="84"/>
      <c r="R12" s="84"/>
      <c r="S12" s="86">
        <f>SUM($Q$4:Q12)</f>
        <v>0</v>
      </c>
    </row>
    <row r="13" spans="1:19">
      <c r="A13" s="84" t="s">
        <v>57</v>
      </c>
      <c r="B13" s="150">
        <v>15561</v>
      </c>
      <c r="C13" s="152">
        <v>29978.38</v>
      </c>
      <c r="D13" s="152">
        <f>SUM($B$11:B13)</f>
        <v>37192</v>
      </c>
      <c r="E13" s="154">
        <v>199264</v>
      </c>
      <c r="F13" s="153">
        <v>94883.95</v>
      </c>
      <c r="G13" s="153">
        <f>SUM($E$4:E13)</f>
        <v>809414</v>
      </c>
      <c r="H13" s="85"/>
      <c r="I13" s="84"/>
      <c r="J13" s="85">
        <f>SUM($H$4:H13)</f>
        <v>0</v>
      </c>
      <c r="K13" s="84"/>
      <c r="L13" s="84"/>
      <c r="M13" s="84">
        <f>SUM($K$4:K13)</f>
        <v>0</v>
      </c>
      <c r="N13" s="84"/>
      <c r="O13" s="84"/>
      <c r="P13" s="84">
        <f>SUM($N$4:N13)</f>
        <v>0</v>
      </c>
      <c r="Q13" s="84"/>
      <c r="R13" s="84"/>
      <c r="S13" s="86">
        <f>SUM($Q$4:Q13)</f>
        <v>0</v>
      </c>
    </row>
    <row r="14" spans="1:19">
      <c r="A14" s="84" t="s">
        <v>58</v>
      </c>
      <c r="B14" s="150">
        <v>35035</v>
      </c>
      <c r="C14" s="155">
        <v>15371.46</v>
      </c>
      <c r="D14" s="152">
        <f>SUM($B$11:B14)</f>
        <v>72227</v>
      </c>
      <c r="E14" s="154">
        <v>70895</v>
      </c>
      <c r="F14" s="153">
        <v>77708.710000000006</v>
      </c>
      <c r="G14" s="153">
        <f>SUM($E$4:E14)</f>
        <v>880309</v>
      </c>
      <c r="H14" s="85"/>
      <c r="I14" s="84"/>
      <c r="J14" s="85">
        <f>SUM($H$4:H14)</f>
        <v>0</v>
      </c>
      <c r="K14" s="84"/>
      <c r="L14" s="84"/>
      <c r="M14" s="84">
        <f>SUM($K$4:K14)</f>
        <v>0</v>
      </c>
      <c r="N14" s="84"/>
      <c r="O14" s="84"/>
      <c r="P14" s="84">
        <f>SUM($N$4:N14)</f>
        <v>0</v>
      </c>
      <c r="Q14" s="84"/>
      <c r="R14" s="84"/>
      <c r="S14" s="86">
        <f>SUM($Q$4:Q14)</f>
        <v>0</v>
      </c>
    </row>
    <row r="15" spans="1:19">
      <c r="A15" s="84" t="s">
        <v>59</v>
      </c>
      <c r="B15" s="150">
        <v>24704</v>
      </c>
      <c r="C15" s="152">
        <v>15371.46</v>
      </c>
      <c r="D15" s="152">
        <f>SUM($B$11:B15)</f>
        <v>96931</v>
      </c>
      <c r="E15" s="154">
        <v>145561</v>
      </c>
      <c r="F15" s="153">
        <v>321544.27</v>
      </c>
      <c r="G15" s="153">
        <f>SUM($E$4:E15)</f>
        <v>1025870</v>
      </c>
      <c r="H15" s="85"/>
      <c r="I15" s="84"/>
      <c r="J15" s="85">
        <f>SUM($H$4:H15)</f>
        <v>0</v>
      </c>
      <c r="K15" s="84"/>
      <c r="L15" s="84"/>
      <c r="M15" s="84">
        <f>SUM($K$4:K15)</f>
        <v>0</v>
      </c>
      <c r="N15" s="84"/>
      <c r="O15" s="84"/>
      <c r="P15" s="84">
        <f>SUM($N$4:N15)</f>
        <v>0</v>
      </c>
      <c r="Q15" s="84"/>
      <c r="R15" s="84"/>
      <c r="S15" s="86">
        <f>SUM($Q$4:Q15)</f>
        <v>0</v>
      </c>
    </row>
    <row r="16" spans="1:19">
      <c r="A16" s="87" t="s">
        <v>60</v>
      </c>
      <c r="B16" s="151">
        <f>SUM(B4:B15)</f>
        <v>96931</v>
      </c>
      <c r="C16" s="156">
        <f>SUM(C4:C15)</f>
        <v>60721.299999999996</v>
      </c>
      <c r="D16" s="156"/>
      <c r="E16" s="156">
        <f>SUM(E4:E15)</f>
        <v>1025870</v>
      </c>
      <c r="F16" s="156">
        <f>SUM(F4:F15)</f>
        <v>874472.72</v>
      </c>
      <c r="G16" s="156"/>
      <c r="H16" s="88">
        <f t="shared" ref="H16:O16" si="0">SUM(H4:H15)</f>
        <v>0</v>
      </c>
      <c r="I16" s="88">
        <f t="shared" si="0"/>
        <v>0</v>
      </c>
      <c r="J16" s="88"/>
      <c r="K16" s="88">
        <f t="shared" si="0"/>
        <v>0</v>
      </c>
      <c r="L16" s="88">
        <f t="shared" si="0"/>
        <v>0</v>
      </c>
      <c r="M16" s="84"/>
      <c r="N16" s="88">
        <f t="shared" si="0"/>
        <v>0</v>
      </c>
      <c r="O16" s="88">
        <f t="shared" si="0"/>
        <v>0</v>
      </c>
      <c r="P16" s="84"/>
      <c r="Q16" s="88">
        <f t="shared" ref="Q16:R16" si="1">SUM(Q4:Q15)</f>
        <v>0</v>
      </c>
      <c r="R16" s="88">
        <f t="shared" si="1"/>
        <v>0</v>
      </c>
      <c r="S16" s="86"/>
    </row>
    <row r="17" spans="2:21">
      <c r="C17" s="89">
        <v>441057.09</v>
      </c>
      <c r="D17" s="231"/>
      <c r="E17" s="122">
        <f>+E16+B16</f>
        <v>1122801</v>
      </c>
      <c r="F17" s="232">
        <f>+F16+C16</f>
        <v>935194.02</v>
      </c>
      <c r="G17" s="238"/>
    </row>
    <row r="18" spans="2:21">
      <c r="F18" s="89">
        <v>441057.09</v>
      </c>
    </row>
    <row r="19" spans="2:21">
      <c r="B19" s="130" t="s">
        <v>538</v>
      </c>
      <c r="D19" s="131">
        <v>2024</v>
      </c>
      <c r="G19" s="94">
        <f>SUM(E4:E9)+B16</f>
        <v>356669</v>
      </c>
      <c r="H19" s="94">
        <f>SUM(F4:F9)</f>
        <v>260027.69999999998</v>
      </c>
      <c r="I19" s="129">
        <f>+H19/875000</f>
        <v>0.29717451428571429</v>
      </c>
    </row>
    <row r="20" spans="2:21" ht="27" customHeight="1">
      <c r="B20" s="92" t="s">
        <v>321</v>
      </c>
      <c r="C20" s="93">
        <f>C16+F16</f>
        <v>935194.02</v>
      </c>
      <c r="D20" s="89">
        <f>+F16</f>
        <v>874472.72</v>
      </c>
      <c r="E20" s="83" t="s">
        <v>317</v>
      </c>
      <c r="G20" s="94">
        <f>E9</f>
        <v>48560.5</v>
      </c>
    </row>
    <row r="21" spans="2:21" ht="35.25" customHeight="1">
      <c r="B21" s="92" t="s">
        <v>320</v>
      </c>
      <c r="C21" s="93">
        <f>C23-C20</f>
        <v>10994805.98</v>
      </c>
      <c r="D21" s="89"/>
      <c r="E21" s="83" t="s">
        <v>318</v>
      </c>
      <c r="G21" s="94">
        <f>F9</f>
        <v>74214.720000000001</v>
      </c>
    </row>
    <row r="22" spans="2:21">
      <c r="B22" s="92" t="s">
        <v>299</v>
      </c>
      <c r="C22" s="93">
        <f>B16+SUM(E4:E14)</f>
        <v>977240</v>
      </c>
      <c r="D22" s="89">
        <f>+SUM(E4:E13)</f>
        <v>809414</v>
      </c>
      <c r="E22" s="89">
        <v>13121.11</v>
      </c>
    </row>
    <row r="23" spans="2:21" ht="28.5" customHeight="1">
      <c r="B23" s="92" t="s">
        <v>71</v>
      </c>
      <c r="C23" s="93">
        <v>11930000</v>
      </c>
      <c r="D23" s="89"/>
      <c r="E23" s="89">
        <v>158913.09</v>
      </c>
      <c r="F23" s="89">
        <f>+E23-C20</f>
        <v>-776280.93</v>
      </c>
    </row>
    <row r="25" spans="2:21" s="133" customFormat="1" ht="13.5">
      <c r="C25" s="134">
        <v>45139</v>
      </c>
      <c r="D25" s="134">
        <v>45170</v>
      </c>
      <c r="E25" s="134">
        <v>45200</v>
      </c>
      <c r="F25" s="134">
        <v>45231</v>
      </c>
      <c r="G25" s="134">
        <v>45261</v>
      </c>
      <c r="H25" s="135">
        <v>2023</v>
      </c>
      <c r="I25" s="134">
        <v>45292</v>
      </c>
      <c r="J25" s="134">
        <v>45323</v>
      </c>
      <c r="K25" s="134">
        <v>45352</v>
      </c>
      <c r="L25" s="134">
        <v>45383</v>
      </c>
      <c r="M25" s="134">
        <v>45413</v>
      </c>
      <c r="N25" s="134">
        <v>45444</v>
      </c>
      <c r="O25" s="134">
        <v>45474</v>
      </c>
      <c r="P25" s="134">
        <v>45505</v>
      </c>
      <c r="Q25" s="134">
        <v>45536</v>
      </c>
      <c r="R25" s="134">
        <v>45566</v>
      </c>
      <c r="S25" s="134">
        <v>45597</v>
      </c>
      <c r="T25" s="134">
        <v>45627</v>
      </c>
      <c r="U25" s="133">
        <v>2024</v>
      </c>
    </row>
    <row r="26" spans="2:21" s="133" customFormat="1" ht="27">
      <c r="B26" s="136" t="s">
        <v>542</v>
      </c>
      <c r="C26" s="137">
        <f>+C31+C32+C33</f>
        <v>0</v>
      </c>
      <c r="D26" s="137">
        <f>+D31+D32+D33</f>
        <v>0</v>
      </c>
      <c r="E26" s="137">
        <f t="shared" ref="E26:G26" si="2">+E31+E32+E33</f>
        <v>0</v>
      </c>
      <c r="F26" s="137">
        <f t="shared" si="2"/>
        <v>0</v>
      </c>
      <c r="G26" s="137">
        <f t="shared" si="2"/>
        <v>0</v>
      </c>
      <c r="H26" s="138">
        <f>SUM(C26:G26)</f>
        <v>0</v>
      </c>
      <c r="I26" s="137">
        <f t="shared" ref="I26:U26" si="3">+I31+I32+I33</f>
        <v>0</v>
      </c>
      <c r="J26" s="137">
        <f t="shared" si="3"/>
        <v>4430.71</v>
      </c>
      <c r="K26" s="137">
        <f t="shared" si="3"/>
        <v>4345.2</v>
      </c>
      <c r="L26" s="137">
        <f t="shared" si="3"/>
        <v>4345.2</v>
      </c>
      <c r="M26" s="137">
        <f t="shared" si="3"/>
        <v>8508.34</v>
      </c>
      <c r="N26" s="137">
        <f t="shared" si="3"/>
        <v>9829.65</v>
      </c>
      <c r="O26" s="137">
        <f t="shared" si="3"/>
        <v>8304.32</v>
      </c>
      <c r="P26" s="137">
        <f t="shared" si="3"/>
        <v>0</v>
      </c>
      <c r="Q26" s="137">
        <f t="shared" si="3"/>
        <v>0</v>
      </c>
      <c r="R26" s="137">
        <f t="shared" si="3"/>
        <v>0</v>
      </c>
      <c r="S26" s="137">
        <f t="shared" si="3"/>
        <v>0</v>
      </c>
      <c r="T26" s="137">
        <f t="shared" si="3"/>
        <v>0</v>
      </c>
      <c r="U26" s="138">
        <f t="shared" si="3"/>
        <v>39763.42</v>
      </c>
    </row>
    <row r="27" spans="2:21" s="133" customFormat="1" ht="27">
      <c r="B27" s="136" t="s">
        <v>279</v>
      </c>
      <c r="C27" s="137">
        <f>+C34+C35+C36</f>
        <v>0</v>
      </c>
      <c r="D27" s="137">
        <f t="shared" ref="D27:G27" si="4">+D34+D35+D36</f>
        <v>0</v>
      </c>
      <c r="E27" s="137">
        <f t="shared" si="4"/>
        <v>0</v>
      </c>
      <c r="F27" s="137">
        <f t="shared" si="4"/>
        <v>0</v>
      </c>
      <c r="G27" s="137">
        <f t="shared" si="4"/>
        <v>0</v>
      </c>
      <c r="H27" s="138">
        <f t="shared" ref="H27:H37" si="5">SUM(C27:G27)</f>
        <v>0</v>
      </c>
      <c r="I27" s="137">
        <f t="shared" ref="I27:J27" si="6">+I34+I35+I36</f>
        <v>0</v>
      </c>
      <c r="J27" s="137">
        <f t="shared" si="6"/>
        <v>0</v>
      </c>
      <c r="K27" s="137">
        <f t="shared" ref="K27:U27" si="7">+K34+K35+K36</f>
        <v>0</v>
      </c>
      <c r="L27" s="137">
        <f t="shared" si="7"/>
        <v>0</v>
      </c>
      <c r="M27" s="137">
        <f t="shared" si="7"/>
        <v>0</v>
      </c>
      <c r="N27" s="137">
        <f t="shared" si="7"/>
        <v>44225</v>
      </c>
      <c r="O27" s="137">
        <f t="shared" si="7"/>
        <v>0</v>
      </c>
      <c r="P27" s="137">
        <f t="shared" si="7"/>
        <v>0</v>
      </c>
      <c r="Q27" s="137">
        <f t="shared" si="7"/>
        <v>0</v>
      </c>
      <c r="R27" s="137">
        <f t="shared" si="7"/>
        <v>0</v>
      </c>
      <c r="S27" s="137">
        <f t="shared" si="7"/>
        <v>0</v>
      </c>
      <c r="T27" s="137">
        <f t="shared" si="7"/>
        <v>0</v>
      </c>
      <c r="U27" s="138">
        <f t="shared" si="7"/>
        <v>44225</v>
      </c>
    </row>
    <row r="28" spans="2:21" s="133" customFormat="1" ht="40.5">
      <c r="B28" s="136" t="s">
        <v>284</v>
      </c>
      <c r="C28" s="137">
        <f>+C37</f>
        <v>0</v>
      </c>
      <c r="D28" s="137">
        <f t="shared" ref="D28:G28" si="8">+D37</f>
        <v>0</v>
      </c>
      <c r="E28" s="137">
        <f t="shared" si="8"/>
        <v>0</v>
      </c>
      <c r="F28" s="137">
        <f t="shared" si="8"/>
        <v>0</v>
      </c>
      <c r="G28" s="137">
        <f t="shared" si="8"/>
        <v>0</v>
      </c>
      <c r="H28" s="138">
        <f t="shared" si="5"/>
        <v>0</v>
      </c>
      <c r="I28" s="137">
        <f t="shared" ref="I28:J28" si="9">+I37</f>
        <v>0</v>
      </c>
      <c r="J28" s="137">
        <f t="shared" si="9"/>
        <v>0</v>
      </c>
      <c r="K28" s="137">
        <f t="shared" ref="K28:U28" si="10">+K37</f>
        <v>0</v>
      </c>
      <c r="L28" s="137">
        <f t="shared" si="10"/>
        <v>0</v>
      </c>
      <c r="M28" s="137">
        <f t="shared" si="10"/>
        <v>61913.62</v>
      </c>
      <c r="N28" s="137">
        <f t="shared" si="10"/>
        <v>700.98</v>
      </c>
      <c r="O28" s="137">
        <f t="shared" si="10"/>
        <v>0</v>
      </c>
      <c r="P28" s="137">
        <f t="shared" si="10"/>
        <v>0</v>
      </c>
      <c r="Q28" s="137">
        <f t="shared" si="10"/>
        <v>0</v>
      </c>
      <c r="R28" s="137">
        <f t="shared" si="10"/>
        <v>0</v>
      </c>
      <c r="S28" s="137">
        <f t="shared" si="10"/>
        <v>0</v>
      </c>
      <c r="T28" s="137">
        <f t="shared" si="10"/>
        <v>0</v>
      </c>
      <c r="U28" s="138">
        <f t="shared" si="10"/>
        <v>62614.600000000006</v>
      </c>
    </row>
    <row r="29" spans="2:21" s="133" customFormat="1" ht="13.5">
      <c r="B29" s="136" t="s">
        <v>514</v>
      </c>
      <c r="C29" s="137">
        <f>+C38</f>
        <v>0</v>
      </c>
      <c r="D29" s="137">
        <f t="shared" ref="D29:G29" si="11">+D38</f>
        <v>0</v>
      </c>
      <c r="E29" s="137">
        <f t="shared" si="11"/>
        <v>29978.38</v>
      </c>
      <c r="F29" s="137">
        <f t="shared" si="11"/>
        <v>15371.46</v>
      </c>
      <c r="G29" s="137">
        <f t="shared" si="11"/>
        <v>15371.46</v>
      </c>
      <c r="H29" s="138">
        <f t="shared" si="5"/>
        <v>60721.299999999996</v>
      </c>
      <c r="I29" s="137">
        <f t="shared" ref="I29:J29" si="12">+I38</f>
        <v>0</v>
      </c>
      <c r="J29" s="137">
        <f t="shared" si="12"/>
        <v>0</v>
      </c>
      <c r="K29" s="137">
        <f t="shared" ref="K29:U29" si="13">+K38</f>
        <v>0</v>
      </c>
      <c r="L29" s="137">
        <f t="shared" si="13"/>
        <v>0</v>
      </c>
      <c r="M29" s="137">
        <f t="shared" si="13"/>
        <v>0</v>
      </c>
      <c r="N29" s="137">
        <f t="shared" si="13"/>
        <v>0</v>
      </c>
      <c r="O29" s="137">
        <f t="shared" si="13"/>
        <v>0</v>
      </c>
      <c r="P29" s="137">
        <f t="shared" si="13"/>
        <v>0</v>
      </c>
      <c r="Q29" s="137">
        <f t="shared" si="13"/>
        <v>0</v>
      </c>
      <c r="R29" s="137">
        <f t="shared" si="13"/>
        <v>0</v>
      </c>
      <c r="S29" s="137">
        <f t="shared" si="13"/>
        <v>0</v>
      </c>
      <c r="T29" s="137">
        <f t="shared" si="13"/>
        <v>0</v>
      </c>
      <c r="U29" s="138">
        <f t="shared" si="13"/>
        <v>0</v>
      </c>
    </row>
    <row r="30" spans="2:21" s="133" customFormat="1" ht="14.25" thickBot="1">
      <c r="H30" s="139"/>
    </row>
    <row r="31" spans="2:21" s="133" customFormat="1" ht="27">
      <c r="B31" s="143" t="s">
        <v>516</v>
      </c>
      <c r="C31" s="157"/>
      <c r="D31" s="158"/>
      <c r="E31" s="158"/>
      <c r="F31" s="158"/>
      <c r="G31" s="158"/>
      <c r="H31" s="147">
        <f>SUM(C31:G31)</f>
        <v>0</v>
      </c>
      <c r="I31" s="157"/>
      <c r="J31" s="213">
        <v>4430.71</v>
      </c>
      <c r="K31" s="213">
        <v>4345.2</v>
      </c>
      <c r="L31" s="213">
        <v>4345.2</v>
      </c>
      <c r="M31" s="213">
        <v>8508.34</v>
      </c>
      <c r="N31" s="213">
        <v>9829.65</v>
      </c>
      <c r="O31" s="213">
        <v>8304.32</v>
      </c>
      <c r="P31" s="158"/>
      <c r="Q31" s="158"/>
      <c r="R31" s="158"/>
      <c r="S31" s="158"/>
      <c r="T31" s="158"/>
      <c r="U31" s="147">
        <f>SUM(I31:T31)</f>
        <v>39763.42</v>
      </c>
    </row>
    <row r="32" spans="2:21" s="133" customFormat="1" ht="27">
      <c r="B32" s="143" t="s">
        <v>517</v>
      </c>
      <c r="C32" s="159"/>
      <c r="D32" s="160"/>
      <c r="E32" s="160"/>
      <c r="F32" s="160"/>
      <c r="G32" s="160"/>
      <c r="H32" s="148">
        <f t="shared" si="5"/>
        <v>0</v>
      </c>
      <c r="I32" s="159"/>
      <c r="J32" s="214"/>
      <c r="K32" s="214"/>
      <c r="L32" s="214"/>
      <c r="M32" s="214"/>
      <c r="N32" s="214"/>
      <c r="O32" s="214"/>
      <c r="P32" s="160"/>
      <c r="Q32" s="160"/>
      <c r="R32" s="160"/>
      <c r="S32" s="160"/>
      <c r="T32" s="160"/>
      <c r="U32" s="148">
        <f t="shared" ref="U32:U38" si="14">SUM(I32:T32)</f>
        <v>0</v>
      </c>
    </row>
    <row r="33" spans="2:21" s="133" customFormat="1" ht="27">
      <c r="B33" s="143" t="s">
        <v>543</v>
      </c>
      <c r="C33" s="159"/>
      <c r="D33" s="160"/>
      <c r="E33" s="160"/>
      <c r="F33" s="160"/>
      <c r="G33" s="160"/>
      <c r="H33" s="148">
        <f t="shared" si="5"/>
        <v>0</v>
      </c>
      <c r="I33" s="159"/>
      <c r="J33" s="214"/>
      <c r="K33" s="214"/>
      <c r="L33" s="214"/>
      <c r="M33" s="214"/>
      <c r="N33" s="214"/>
      <c r="O33" s="214"/>
      <c r="P33" s="160"/>
      <c r="Q33" s="160"/>
      <c r="R33" s="160"/>
      <c r="S33" s="160"/>
      <c r="T33" s="160"/>
      <c r="U33" s="148">
        <f t="shared" si="14"/>
        <v>0</v>
      </c>
    </row>
    <row r="34" spans="2:21" s="133" customFormat="1" ht="27">
      <c r="B34" s="143" t="s">
        <v>510</v>
      </c>
      <c r="C34" s="159"/>
      <c r="D34" s="160"/>
      <c r="E34" s="160"/>
      <c r="F34" s="160"/>
      <c r="G34" s="160"/>
      <c r="H34" s="148">
        <f t="shared" si="5"/>
        <v>0</v>
      </c>
      <c r="I34" s="159"/>
      <c r="J34" s="214"/>
      <c r="K34" s="214"/>
      <c r="L34" s="214"/>
      <c r="M34" s="214"/>
      <c r="N34" s="214"/>
      <c r="O34" s="214"/>
      <c r="P34" s="160"/>
      <c r="Q34" s="160"/>
      <c r="R34" s="160"/>
      <c r="S34" s="160"/>
      <c r="T34" s="160"/>
      <c r="U34" s="148">
        <f t="shared" si="14"/>
        <v>0</v>
      </c>
    </row>
    <row r="35" spans="2:21" s="133" customFormat="1" ht="27">
      <c r="B35" s="143" t="s">
        <v>511</v>
      </c>
      <c r="C35" s="159"/>
      <c r="D35" s="160"/>
      <c r="E35" s="160"/>
      <c r="F35" s="160"/>
      <c r="G35" s="160"/>
      <c r="H35" s="148">
        <f t="shared" si="5"/>
        <v>0</v>
      </c>
      <c r="I35" s="159"/>
      <c r="J35" s="214"/>
      <c r="K35" s="214"/>
      <c r="L35" s="214"/>
      <c r="M35" s="214"/>
      <c r="N35" s="214">
        <v>44225</v>
      </c>
      <c r="O35" s="214"/>
      <c r="P35" s="160"/>
      <c r="Q35" s="160"/>
      <c r="R35" s="160"/>
      <c r="S35" s="160"/>
      <c r="T35" s="160"/>
      <c r="U35" s="148">
        <f t="shared" si="14"/>
        <v>44225</v>
      </c>
    </row>
    <row r="36" spans="2:21" s="133" customFormat="1" ht="27">
      <c r="B36" s="143" t="s">
        <v>512</v>
      </c>
      <c r="C36" s="159"/>
      <c r="D36" s="160"/>
      <c r="E36" s="160"/>
      <c r="F36" s="160"/>
      <c r="G36" s="160"/>
      <c r="H36" s="148">
        <f t="shared" si="5"/>
        <v>0</v>
      </c>
      <c r="I36" s="159"/>
      <c r="J36" s="214"/>
      <c r="K36" s="214"/>
      <c r="L36" s="214"/>
      <c r="M36" s="214"/>
      <c r="N36" s="214"/>
      <c r="O36" s="214"/>
      <c r="P36" s="160"/>
      <c r="Q36" s="160"/>
      <c r="R36" s="160"/>
      <c r="S36" s="160"/>
      <c r="T36" s="160"/>
      <c r="U36" s="148">
        <f t="shared" si="14"/>
        <v>0</v>
      </c>
    </row>
    <row r="37" spans="2:21" s="133" customFormat="1" ht="27">
      <c r="B37" s="143" t="s">
        <v>544</v>
      </c>
      <c r="C37" s="159"/>
      <c r="D37" s="160"/>
      <c r="E37" s="160"/>
      <c r="F37" s="160"/>
      <c r="G37" s="160"/>
      <c r="H37" s="148">
        <f t="shared" si="5"/>
        <v>0</v>
      </c>
      <c r="I37" s="159"/>
      <c r="J37" s="214"/>
      <c r="K37" s="214"/>
      <c r="L37" s="214"/>
      <c r="M37" s="214">
        <v>61913.62</v>
      </c>
      <c r="N37" s="214">
        <v>700.98</v>
      </c>
      <c r="O37" s="214"/>
      <c r="P37" s="160"/>
      <c r="Q37" s="160"/>
      <c r="R37" s="160"/>
      <c r="S37" s="160"/>
      <c r="T37" s="160"/>
      <c r="U37" s="148">
        <f t="shared" si="14"/>
        <v>62614.600000000006</v>
      </c>
    </row>
    <row r="38" spans="2:21" s="133" customFormat="1" ht="14.25" thickBot="1">
      <c r="B38" s="143" t="s">
        <v>515</v>
      </c>
      <c r="C38" s="144"/>
      <c r="D38" s="145"/>
      <c r="E38" s="146">
        <v>29978.38</v>
      </c>
      <c r="F38" s="146">
        <v>15371.46</v>
      </c>
      <c r="G38" s="146">
        <v>15371.46</v>
      </c>
      <c r="H38" s="149">
        <f>SUM(C38:G38)</f>
        <v>60721.299999999996</v>
      </c>
      <c r="I38" s="144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9">
        <f t="shared" si="14"/>
        <v>0</v>
      </c>
    </row>
    <row r="39" spans="2:21" s="133" customFormat="1" ht="13.5"/>
    <row r="40" spans="2:21" s="133" customFormat="1" ht="13.5">
      <c r="B40" s="140" t="s">
        <v>545</v>
      </c>
      <c r="C40" s="137">
        <f>+C26+C27+C28</f>
        <v>0</v>
      </c>
      <c r="D40" s="137">
        <f t="shared" ref="D40:G40" si="15">+D26+D27+D28</f>
        <v>0</v>
      </c>
      <c r="E40" s="137">
        <f t="shared" si="15"/>
        <v>0</v>
      </c>
      <c r="F40" s="137">
        <f t="shared" si="15"/>
        <v>0</v>
      </c>
      <c r="G40" s="137">
        <f t="shared" si="15"/>
        <v>0</v>
      </c>
      <c r="H40" s="138">
        <f>SUM(C40:G40)</f>
        <v>0</v>
      </c>
      <c r="I40" s="137">
        <f t="shared" ref="I40:S40" si="16">+I26+I27+I28</f>
        <v>0</v>
      </c>
      <c r="J40" s="137">
        <f t="shared" si="16"/>
        <v>4430.71</v>
      </c>
      <c r="K40" s="137">
        <f t="shared" si="16"/>
        <v>4345.2</v>
      </c>
      <c r="L40" s="137">
        <f t="shared" si="16"/>
        <v>4345.2</v>
      </c>
      <c r="M40" s="137">
        <f t="shared" si="16"/>
        <v>70421.960000000006</v>
      </c>
      <c r="N40" s="137">
        <f t="shared" si="16"/>
        <v>54755.630000000005</v>
      </c>
      <c r="O40" s="137">
        <f t="shared" si="16"/>
        <v>8304.32</v>
      </c>
      <c r="P40" s="137">
        <f t="shared" si="16"/>
        <v>0</v>
      </c>
      <c r="Q40" s="137">
        <f t="shared" si="16"/>
        <v>0</v>
      </c>
      <c r="R40" s="137">
        <f t="shared" si="16"/>
        <v>0</v>
      </c>
      <c r="S40" s="137">
        <f t="shared" si="16"/>
        <v>0</v>
      </c>
      <c r="T40" s="137">
        <f>+T26+T27+T28</f>
        <v>0</v>
      </c>
      <c r="U40" s="138">
        <f>SUM(I40:T40)</f>
        <v>146603.02000000002</v>
      </c>
    </row>
    <row r="41" spans="2:21" s="133" customFormat="1" ht="13.5">
      <c r="B41" s="140" t="s">
        <v>546</v>
      </c>
      <c r="C41" s="137">
        <f>+C29</f>
        <v>0</v>
      </c>
      <c r="D41" s="137">
        <f t="shared" ref="D41:G41" si="17">+D29</f>
        <v>0</v>
      </c>
      <c r="E41" s="137">
        <f t="shared" si="17"/>
        <v>29978.38</v>
      </c>
      <c r="F41" s="137">
        <f t="shared" si="17"/>
        <v>15371.46</v>
      </c>
      <c r="G41" s="137">
        <f t="shared" si="17"/>
        <v>15371.46</v>
      </c>
      <c r="H41" s="138">
        <f>SUM(C41:G41)</f>
        <v>60721.299999999996</v>
      </c>
      <c r="I41" s="137">
        <f t="shared" ref="I41:S41" si="18">+I29</f>
        <v>0</v>
      </c>
      <c r="J41" s="137">
        <f t="shared" si="18"/>
        <v>0</v>
      </c>
      <c r="K41" s="137">
        <f t="shared" si="18"/>
        <v>0</v>
      </c>
      <c r="L41" s="137">
        <f t="shared" si="18"/>
        <v>0</v>
      </c>
      <c r="M41" s="137">
        <f t="shared" si="18"/>
        <v>0</v>
      </c>
      <c r="N41" s="137">
        <f t="shared" si="18"/>
        <v>0</v>
      </c>
      <c r="O41" s="137">
        <f t="shared" si="18"/>
        <v>0</v>
      </c>
      <c r="P41" s="137">
        <f t="shared" si="18"/>
        <v>0</v>
      </c>
      <c r="Q41" s="137">
        <f t="shared" si="18"/>
        <v>0</v>
      </c>
      <c r="R41" s="137">
        <f t="shared" si="18"/>
        <v>0</v>
      </c>
      <c r="S41" s="137">
        <f t="shared" si="18"/>
        <v>0</v>
      </c>
      <c r="T41" s="137">
        <f>+T29</f>
        <v>0</v>
      </c>
      <c r="U41" s="138">
        <f>SUM(I41:T41)</f>
        <v>0</v>
      </c>
    </row>
    <row r="42" spans="2:21" s="133" customFormat="1" ht="13.5">
      <c r="B42" s="141" t="s">
        <v>547</v>
      </c>
      <c r="C42" s="142">
        <f>+C40+C41</f>
        <v>0</v>
      </c>
      <c r="D42" s="142">
        <f t="shared" ref="D42:I42" si="19">+D40+D41</f>
        <v>0</v>
      </c>
      <c r="E42" s="142">
        <f t="shared" si="19"/>
        <v>29978.38</v>
      </c>
      <c r="F42" s="142">
        <f t="shared" si="19"/>
        <v>15371.46</v>
      </c>
      <c r="G42" s="142">
        <f t="shared" si="19"/>
        <v>15371.46</v>
      </c>
      <c r="H42" s="142">
        <f t="shared" si="19"/>
        <v>60721.299999999996</v>
      </c>
      <c r="I42" s="142">
        <f t="shared" si="19"/>
        <v>0</v>
      </c>
      <c r="J42" s="142">
        <f t="shared" ref="J42" si="20">+J40+J41</f>
        <v>4430.71</v>
      </c>
      <c r="K42" s="142">
        <f t="shared" ref="K42" si="21">+K40+K41</f>
        <v>4345.2</v>
      </c>
      <c r="L42" s="142">
        <f t="shared" ref="L42" si="22">+L40+L41</f>
        <v>4345.2</v>
      </c>
      <c r="M42" s="142">
        <f t="shared" ref="M42" si="23">+M40+M41</f>
        <v>70421.960000000006</v>
      </c>
      <c r="N42" s="142">
        <f t="shared" ref="N42:O42" si="24">+N40+N41</f>
        <v>54755.630000000005</v>
      </c>
      <c r="O42" s="142">
        <f t="shared" si="24"/>
        <v>8304.32</v>
      </c>
      <c r="P42" s="142">
        <f t="shared" ref="P42" si="25">+P40+P41</f>
        <v>0</v>
      </c>
      <c r="Q42" s="142">
        <f t="shared" ref="Q42" si="26">+Q40+Q41</f>
        <v>0</v>
      </c>
      <c r="R42" s="142">
        <f t="shared" ref="R42" si="27">+R40+R41</f>
        <v>0</v>
      </c>
      <c r="S42" s="142">
        <f t="shared" ref="S42" si="28">+S40+S41</f>
        <v>0</v>
      </c>
      <c r="T42" s="142">
        <f t="shared" ref="T42:U42" si="29">+T40+T41</f>
        <v>0</v>
      </c>
      <c r="U42" s="142">
        <f t="shared" si="29"/>
        <v>146603.02000000002</v>
      </c>
    </row>
  </sheetData>
  <mergeCells count="7">
    <mergeCell ref="Q2:S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5"/>
  <sheetViews>
    <sheetView zoomScale="93" zoomScaleNormal="93" workbookViewId="0">
      <selection activeCell="H21" sqref="H21"/>
    </sheetView>
  </sheetViews>
  <sheetFormatPr baseColWidth="10" defaultColWidth="11" defaultRowHeight="15.75"/>
  <cols>
    <col min="1" max="1" width="87.875" customWidth="1"/>
    <col min="2" max="2" width="12.5" customWidth="1"/>
    <col min="3" max="3" width="11.5" bestFit="1" customWidth="1"/>
    <col min="4" max="4" width="10.125" bestFit="1" customWidth="1"/>
    <col min="5" max="5" width="15" customWidth="1"/>
    <col min="12" max="12" width="85.25" customWidth="1"/>
  </cols>
  <sheetData>
    <row r="2" spans="1:13">
      <c r="A2" s="19" t="s">
        <v>14</v>
      </c>
      <c r="B2" s="19" t="s">
        <v>23</v>
      </c>
      <c r="C2" s="20" t="s">
        <v>28</v>
      </c>
      <c r="D2" s="20" t="s">
        <v>27</v>
      </c>
      <c r="E2" s="19" t="s">
        <v>11</v>
      </c>
      <c r="L2" s="19" t="s">
        <v>14</v>
      </c>
      <c r="M2" s="20" t="s">
        <v>164</v>
      </c>
    </row>
    <row r="3" spans="1:13">
      <c r="A3" s="21" t="s">
        <v>156</v>
      </c>
      <c r="B3" s="22" t="s">
        <v>22</v>
      </c>
      <c r="C3" s="27">
        <v>0.13375000000000001</v>
      </c>
      <c r="D3" s="27">
        <f>100%-C3</f>
        <v>0.86624999999999996</v>
      </c>
      <c r="E3" s="21" t="s">
        <v>264</v>
      </c>
      <c r="L3" s="23" t="s">
        <v>274</v>
      </c>
      <c r="M3" s="81">
        <v>0.04</v>
      </c>
    </row>
    <row r="4" spans="1:13">
      <c r="A4" s="23" t="s">
        <v>159</v>
      </c>
      <c r="B4" s="24" t="s">
        <v>16</v>
      </c>
      <c r="C4" s="28">
        <v>0.16</v>
      </c>
      <c r="D4" s="28">
        <f>100%-C4</f>
        <v>0.84</v>
      </c>
      <c r="E4" s="21" t="s">
        <v>264</v>
      </c>
      <c r="L4" s="25" t="s">
        <v>275</v>
      </c>
      <c r="M4" s="82">
        <v>0.08</v>
      </c>
    </row>
    <row r="5" spans="1:13">
      <c r="A5" s="23" t="s">
        <v>158</v>
      </c>
      <c r="B5" s="24" t="s">
        <v>16</v>
      </c>
      <c r="C5" s="28">
        <v>8.2352941176470601E-2</v>
      </c>
      <c r="D5" s="28">
        <f>100%-C5</f>
        <v>0.91764705882352937</v>
      </c>
      <c r="E5" s="21" t="s">
        <v>264</v>
      </c>
      <c r="L5" s="25" t="s">
        <v>276</v>
      </c>
      <c r="M5" s="82">
        <v>0.01</v>
      </c>
    </row>
    <row r="6" spans="1:13" ht="25.5">
      <c r="A6" s="23" t="s">
        <v>157</v>
      </c>
      <c r="B6" s="24" t="s">
        <v>15</v>
      </c>
      <c r="C6" s="28">
        <v>8.3333333333333329E-2</v>
      </c>
      <c r="D6" s="28">
        <f>100%-C6</f>
        <v>0.91666666666666663</v>
      </c>
      <c r="E6" s="21" t="s">
        <v>264</v>
      </c>
      <c r="L6" s="25" t="s">
        <v>277</v>
      </c>
      <c r="M6" s="82">
        <v>0.03</v>
      </c>
    </row>
    <row r="7" spans="1:13" ht="25.5">
      <c r="C7" s="80"/>
      <c r="L7" s="25" t="s">
        <v>278</v>
      </c>
      <c r="M7" s="82">
        <v>0.01</v>
      </c>
    </row>
    <row r="8" spans="1:13">
      <c r="L8" s="23" t="s">
        <v>279</v>
      </c>
      <c r="M8" s="81">
        <v>0.08</v>
      </c>
    </row>
    <row r="9" spans="1:13">
      <c r="A9" s="19" t="s">
        <v>14</v>
      </c>
      <c r="B9" s="19" t="s">
        <v>23</v>
      </c>
      <c r="C9" s="20" t="s">
        <v>28</v>
      </c>
      <c r="D9" s="20" t="s">
        <v>27</v>
      </c>
      <c r="E9" s="19" t="s">
        <v>11</v>
      </c>
      <c r="L9" s="25" t="s">
        <v>280</v>
      </c>
      <c r="M9" s="82">
        <v>0</v>
      </c>
    </row>
    <row r="10" spans="1:13">
      <c r="A10" s="21" t="s">
        <v>162</v>
      </c>
      <c r="B10" s="22" t="s">
        <v>22</v>
      </c>
      <c r="C10" s="27">
        <f>Hoja1!B84</f>
        <v>0.1</v>
      </c>
      <c r="D10" s="27">
        <f t="shared" ref="D10:D23" si="0">1-C10</f>
        <v>0.9</v>
      </c>
      <c r="E10" s="21" t="s">
        <v>25</v>
      </c>
      <c r="L10" s="25" t="s">
        <v>281</v>
      </c>
      <c r="M10" s="82">
        <v>0.16</v>
      </c>
    </row>
    <row r="11" spans="1:13">
      <c r="A11" s="25" t="s">
        <v>41</v>
      </c>
      <c r="B11" s="26" t="s">
        <v>21</v>
      </c>
      <c r="C11" s="29">
        <f>Hoja1!B82</f>
        <v>0</v>
      </c>
      <c r="D11" s="29">
        <f t="shared" si="0"/>
        <v>1</v>
      </c>
      <c r="E11" s="25" t="s">
        <v>26</v>
      </c>
      <c r="L11" s="25" t="s">
        <v>282</v>
      </c>
      <c r="M11" s="82">
        <v>0.03</v>
      </c>
    </row>
    <row r="12" spans="1:13">
      <c r="A12" s="25" t="s">
        <v>40</v>
      </c>
      <c r="B12" s="26" t="s">
        <v>16</v>
      </c>
      <c r="C12" s="29">
        <f>Hoja1!B76</f>
        <v>0.03</v>
      </c>
      <c r="D12" s="29">
        <f>1-C12</f>
        <v>0.97</v>
      </c>
      <c r="E12" s="25" t="s">
        <v>24</v>
      </c>
      <c r="L12" s="25" t="s">
        <v>283</v>
      </c>
      <c r="M12" s="82">
        <v>0</v>
      </c>
    </row>
    <row r="13" spans="1:13" ht="25.5">
      <c r="A13" s="25" t="s">
        <v>39</v>
      </c>
      <c r="B13" s="26" t="s">
        <v>20</v>
      </c>
      <c r="C13" s="29">
        <f>Hoja1!B74</f>
        <v>0</v>
      </c>
      <c r="D13" s="29">
        <f t="shared" si="0"/>
        <v>1</v>
      </c>
      <c r="E13" s="25" t="s">
        <v>26</v>
      </c>
      <c r="L13" s="23" t="s">
        <v>284</v>
      </c>
      <c r="M13" s="81">
        <v>0</v>
      </c>
    </row>
    <row r="14" spans="1:13">
      <c r="A14" s="25" t="s">
        <v>38</v>
      </c>
      <c r="B14" s="26" t="s">
        <v>16</v>
      </c>
      <c r="C14" s="29">
        <f>Hoja1!B68</f>
        <v>0</v>
      </c>
      <c r="D14" s="29">
        <f t="shared" si="0"/>
        <v>1</v>
      </c>
      <c r="E14" s="25" t="s">
        <v>24</v>
      </c>
      <c r="L14" s="25" t="s">
        <v>285</v>
      </c>
      <c r="M14" s="82">
        <v>0.01</v>
      </c>
    </row>
    <row r="15" spans="1:13" ht="25.5">
      <c r="A15" s="25" t="s">
        <v>37</v>
      </c>
      <c r="B15" s="26" t="s">
        <v>16</v>
      </c>
      <c r="C15" s="29">
        <f>Hoja1!B64</f>
        <v>0.04</v>
      </c>
      <c r="D15" s="29">
        <f t="shared" si="0"/>
        <v>0.96</v>
      </c>
      <c r="E15" s="21" t="s">
        <v>25</v>
      </c>
      <c r="L15" s="25" t="s">
        <v>286</v>
      </c>
      <c r="M15" s="82">
        <v>0</v>
      </c>
    </row>
    <row r="16" spans="1:13" ht="38.25">
      <c r="A16" s="25" t="s">
        <v>36</v>
      </c>
      <c r="B16" s="26" t="s">
        <v>19</v>
      </c>
      <c r="C16" s="29">
        <f>Hoja1!B60</f>
        <v>0</v>
      </c>
      <c r="D16" s="29">
        <f t="shared" si="0"/>
        <v>1</v>
      </c>
      <c r="E16" s="25" t="s">
        <v>26</v>
      </c>
      <c r="L16" s="25" t="s">
        <v>287</v>
      </c>
      <c r="M16" s="82">
        <v>0</v>
      </c>
    </row>
    <row r="17" spans="1:13" ht="25.5">
      <c r="A17" s="25" t="s">
        <v>35</v>
      </c>
      <c r="B17" s="26" t="s">
        <v>18</v>
      </c>
      <c r="C17" s="29">
        <f>Hoja1!B54</f>
        <v>0.05</v>
      </c>
      <c r="D17" s="29">
        <f t="shared" si="0"/>
        <v>0.95</v>
      </c>
      <c r="E17" s="21" t="s">
        <v>25</v>
      </c>
      <c r="L17" s="25" t="s">
        <v>288</v>
      </c>
      <c r="M17" s="82">
        <v>0</v>
      </c>
    </row>
    <row r="18" spans="1:13" ht="25.5">
      <c r="A18" s="25" t="s">
        <v>34</v>
      </c>
      <c r="B18" s="26" t="s">
        <v>16</v>
      </c>
      <c r="C18" s="29">
        <f>Hoja1!B37</f>
        <v>0.18</v>
      </c>
      <c r="D18" s="29">
        <f t="shared" si="0"/>
        <v>0.82000000000000006</v>
      </c>
      <c r="E18" s="21" t="s">
        <v>264</v>
      </c>
      <c r="L18" s="25" t="s">
        <v>289</v>
      </c>
      <c r="M18" s="82">
        <v>0</v>
      </c>
    </row>
    <row r="19" spans="1:13">
      <c r="A19" s="25" t="s">
        <v>33</v>
      </c>
      <c r="B19" s="26" t="s">
        <v>17</v>
      </c>
      <c r="C19" s="29">
        <f>Hoja1!B34</f>
        <v>0</v>
      </c>
      <c r="D19" s="29">
        <f t="shared" si="0"/>
        <v>1</v>
      </c>
      <c r="E19" s="25" t="s">
        <v>26</v>
      </c>
    </row>
    <row r="20" spans="1:13">
      <c r="A20" s="25" t="s">
        <v>32</v>
      </c>
      <c r="B20" s="26" t="s">
        <v>16</v>
      </c>
      <c r="C20" s="29">
        <f>Hoja1!B29</f>
        <v>0.03</v>
      </c>
      <c r="D20" s="29">
        <f t="shared" si="0"/>
        <v>0.97</v>
      </c>
      <c r="E20" s="21" t="s">
        <v>25</v>
      </c>
    </row>
    <row r="21" spans="1:13">
      <c r="A21" s="25" t="s">
        <v>31</v>
      </c>
      <c r="B21" s="26" t="s">
        <v>16</v>
      </c>
      <c r="C21" s="29">
        <f>Hoja1!B24</f>
        <v>0.06</v>
      </c>
      <c r="D21" s="29">
        <f t="shared" si="0"/>
        <v>0.94</v>
      </c>
      <c r="E21" s="21" t="s">
        <v>25</v>
      </c>
    </row>
    <row r="22" spans="1:13">
      <c r="A22" s="25" t="s">
        <v>30</v>
      </c>
      <c r="B22" s="26" t="s">
        <v>16</v>
      </c>
      <c r="C22" s="29">
        <f>Hoja1!B15</f>
        <v>0.03</v>
      </c>
      <c r="D22" s="29">
        <f t="shared" si="0"/>
        <v>0.97</v>
      </c>
      <c r="E22" s="21" t="s">
        <v>25</v>
      </c>
    </row>
    <row r="23" spans="1:13">
      <c r="A23" s="25" t="s">
        <v>29</v>
      </c>
      <c r="B23" s="26" t="s">
        <v>15</v>
      </c>
      <c r="C23" s="29">
        <f>Hoja1!B4</f>
        <v>0.15</v>
      </c>
      <c r="D23" s="29">
        <f t="shared" si="0"/>
        <v>0.85</v>
      </c>
      <c r="E23" s="21" t="s">
        <v>25</v>
      </c>
    </row>
    <row r="24" spans="1:13">
      <c r="C24" s="80"/>
    </row>
    <row r="25" spans="1:13">
      <c r="A25" s="1"/>
      <c r="B25" s="1"/>
    </row>
    <row r="26" spans="1:13">
      <c r="A26" s="61"/>
      <c r="B26" s="63"/>
      <c r="C26" s="65"/>
    </row>
    <row r="27" spans="1:13">
      <c r="A27" s="61"/>
      <c r="B27" s="63"/>
      <c r="C27" s="65"/>
    </row>
    <row r="28" spans="1:13">
      <c r="A28" s="61"/>
      <c r="B28" s="63"/>
      <c r="C28" s="65"/>
    </row>
    <row r="29" spans="1:13">
      <c r="A29" s="61"/>
      <c r="B29" s="63"/>
      <c r="C29" s="65"/>
    </row>
    <row r="30" spans="1:13" ht="16.5" thickBot="1">
      <c r="A30" s="61"/>
      <c r="B30" s="63"/>
      <c r="C30" s="65"/>
    </row>
    <row r="31" spans="1:13" ht="16.5" thickTop="1">
      <c r="A31" s="62"/>
      <c r="B31" s="64"/>
      <c r="C31" s="61"/>
      <c r="D31" s="63"/>
    </row>
    <row r="32" spans="1:13">
      <c r="A32" s="132"/>
      <c r="C32" s="61"/>
      <c r="D32" s="63"/>
    </row>
    <row r="33" spans="1:4" ht="16.5" thickBot="1">
      <c r="A33" s="132"/>
      <c r="C33" s="61"/>
      <c r="D33" s="63"/>
    </row>
    <row r="34" spans="1:4" ht="16.5" thickTop="1">
      <c r="A34" s="132"/>
      <c r="C34" s="62"/>
      <c r="D34" s="64"/>
    </row>
    <row r="35" spans="1:4">
      <c r="A35" s="132"/>
    </row>
  </sheetData>
  <autoFilter ref="A2:E6" xr:uid="{00000000-0009-0000-0000-000004000000}">
    <sortState xmlns:xlrd2="http://schemas.microsoft.com/office/spreadsheetml/2017/richdata2" ref="A3:E6">
      <sortCondition descending="1" ref="A3:A6"/>
    </sortState>
  </autoFilter>
  <sortState xmlns:xlrd2="http://schemas.microsoft.com/office/spreadsheetml/2017/richdata2" ref="A10:E23">
    <sortCondition descending="1" ref="A10:A2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8"/>
  <sheetViews>
    <sheetView workbookViewId="0">
      <selection activeCell="H21" sqref="H21"/>
    </sheetView>
  </sheetViews>
  <sheetFormatPr baseColWidth="10" defaultColWidth="11" defaultRowHeight="15.75"/>
  <cols>
    <col min="1" max="1" width="17" bestFit="1" customWidth="1"/>
    <col min="2" max="2" width="14.625" bestFit="1" customWidth="1"/>
  </cols>
  <sheetData>
    <row r="2" spans="1:2">
      <c r="A2" s="59" t="s">
        <v>251</v>
      </c>
      <c r="B2" t="s">
        <v>253</v>
      </c>
    </row>
    <row r="3" spans="1:2">
      <c r="A3" s="60" t="s">
        <v>250</v>
      </c>
      <c r="B3">
        <v>35</v>
      </c>
    </row>
    <row r="4" spans="1:2">
      <c r="A4" s="60" t="s">
        <v>8</v>
      </c>
      <c r="B4">
        <v>20</v>
      </c>
    </row>
    <row r="5" spans="1:2">
      <c r="A5" s="60" t="s">
        <v>273</v>
      </c>
      <c r="B5">
        <v>14</v>
      </c>
    </row>
    <row r="6" spans="1:2">
      <c r="A6" s="60" t="s">
        <v>391</v>
      </c>
      <c r="B6">
        <v>1</v>
      </c>
    </row>
    <row r="7" spans="1:2">
      <c r="A7" s="60" t="s">
        <v>272</v>
      </c>
      <c r="B7">
        <v>1</v>
      </c>
    </row>
    <row r="8" spans="1:2">
      <c r="A8" s="60" t="s">
        <v>252</v>
      </c>
      <c r="B8">
        <v>71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4"/>
  <sheetViews>
    <sheetView zoomScale="70" zoomScaleNormal="70" workbookViewId="0">
      <selection activeCell="H21" sqref="H21"/>
    </sheetView>
  </sheetViews>
  <sheetFormatPr baseColWidth="10" defaultColWidth="11" defaultRowHeight="15.75"/>
  <cols>
    <col min="1" max="1" width="108.25" customWidth="1"/>
    <col min="2" max="2" width="9.75" style="120" bestFit="1" customWidth="1"/>
    <col min="3" max="3" width="26.125" customWidth="1"/>
  </cols>
  <sheetData>
    <row r="1" spans="1:3">
      <c r="A1" s="19" t="s">
        <v>14</v>
      </c>
      <c r="B1" s="19" t="s">
        <v>164</v>
      </c>
      <c r="C1" s="19" t="s">
        <v>165</v>
      </c>
    </row>
    <row r="2" spans="1:3">
      <c r="A2" s="21" t="s">
        <v>325</v>
      </c>
      <c r="B2" s="112">
        <v>0.06</v>
      </c>
      <c r="C2" s="21" t="s">
        <v>323</v>
      </c>
    </row>
    <row r="3" spans="1:3">
      <c r="A3" s="23" t="s">
        <v>326</v>
      </c>
      <c r="B3" s="113">
        <v>0.05</v>
      </c>
      <c r="C3" s="23" t="s">
        <v>323</v>
      </c>
    </row>
    <row r="4" spans="1:3">
      <c r="A4" s="25" t="s">
        <v>327</v>
      </c>
      <c r="B4" s="114">
        <v>0.15</v>
      </c>
      <c r="C4" s="25" t="s">
        <v>323</v>
      </c>
    </row>
    <row r="5" spans="1:3">
      <c r="A5" s="106" t="s">
        <v>166</v>
      </c>
      <c r="B5" s="114">
        <v>1</v>
      </c>
      <c r="C5" s="107" t="s">
        <v>324</v>
      </c>
    </row>
    <row r="6" spans="1:3" ht="25.5">
      <c r="A6" s="104" t="s">
        <v>167</v>
      </c>
      <c r="B6" s="116">
        <v>0.28999999999999998</v>
      </c>
      <c r="C6" s="104" t="s">
        <v>323</v>
      </c>
    </row>
    <row r="7" spans="1:3" ht="25.5">
      <c r="A7" s="104" t="s">
        <v>168</v>
      </c>
      <c r="B7" s="116">
        <v>0.28999999999999998</v>
      </c>
      <c r="C7" s="104" t="s">
        <v>323</v>
      </c>
    </row>
    <row r="8" spans="1:3" ht="25.5">
      <c r="A8" s="104" t="s">
        <v>169</v>
      </c>
      <c r="B8" s="116">
        <v>0.27</v>
      </c>
      <c r="C8" s="104" t="s">
        <v>323</v>
      </c>
    </row>
    <row r="9" spans="1:3" ht="25.5">
      <c r="A9" s="104" t="s">
        <v>170</v>
      </c>
      <c r="B9" s="116">
        <v>0.14000000000000001</v>
      </c>
      <c r="C9" s="104" t="s">
        <v>323</v>
      </c>
    </row>
    <row r="10" spans="1:3">
      <c r="A10" s="108" t="s">
        <v>172</v>
      </c>
      <c r="B10" s="118">
        <v>0</v>
      </c>
      <c r="C10" s="108" t="s">
        <v>328</v>
      </c>
    </row>
    <row r="11" spans="1:3">
      <c r="A11" s="104" t="s">
        <v>174</v>
      </c>
      <c r="B11" s="116">
        <v>0</v>
      </c>
      <c r="C11" s="104" t="s">
        <v>329</v>
      </c>
    </row>
    <row r="12" spans="1:3">
      <c r="A12" s="104" t="s">
        <v>176</v>
      </c>
      <c r="B12" s="116">
        <v>0.1</v>
      </c>
      <c r="C12" s="104" t="s">
        <v>329</v>
      </c>
    </row>
    <row r="13" spans="1:3">
      <c r="A13" s="104" t="s">
        <v>178</v>
      </c>
      <c r="B13" s="116">
        <v>7.0000000000000007E-2</v>
      </c>
      <c r="C13" s="104" t="s">
        <v>329</v>
      </c>
    </row>
    <row r="14" spans="1:3">
      <c r="A14" s="104" t="s">
        <v>179</v>
      </c>
      <c r="B14" s="116">
        <v>0.1</v>
      </c>
      <c r="C14" s="104" t="s">
        <v>323</v>
      </c>
    </row>
    <row r="15" spans="1:3">
      <c r="A15" s="25" t="s">
        <v>330</v>
      </c>
      <c r="B15" s="114">
        <v>0.03</v>
      </c>
      <c r="C15" s="25" t="s">
        <v>323</v>
      </c>
    </row>
    <row r="16" spans="1:3" ht="38.25">
      <c r="A16" s="104" t="s">
        <v>181</v>
      </c>
      <c r="B16" s="116">
        <v>0</v>
      </c>
      <c r="C16" s="104" t="s">
        <v>329</v>
      </c>
    </row>
    <row r="17" spans="1:3" ht="25.5">
      <c r="A17" s="104" t="s">
        <v>183</v>
      </c>
      <c r="B17" s="116">
        <v>0</v>
      </c>
      <c r="C17" s="104" t="s">
        <v>329</v>
      </c>
    </row>
    <row r="18" spans="1:3" ht="25.5">
      <c r="A18" s="104" t="s">
        <v>184</v>
      </c>
      <c r="B18" s="116">
        <v>0.05</v>
      </c>
      <c r="C18" s="104" t="s">
        <v>323</v>
      </c>
    </row>
    <row r="19" spans="1:3" ht="25.5">
      <c r="A19" s="109" t="s">
        <v>185</v>
      </c>
      <c r="B19" s="116">
        <v>7.0000000000000007E-2</v>
      </c>
      <c r="C19" s="104" t="s">
        <v>323</v>
      </c>
    </row>
    <row r="20" spans="1:3">
      <c r="A20" s="104" t="s">
        <v>186</v>
      </c>
      <c r="B20" s="116">
        <v>7.0000000000000007E-2</v>
      </c>
      <c r="C20" s="104" t="s">
        <v>323</v>
      </c>
    </row>
    <row r="21" spans="1:3">
      <c r="A21" s="110" t="s">
        <v>187</v>
      </c>
      <c r="B21" s="116">
        <v>7.0000000000000007E-2</v>
      </c>
      <c r="C21" s="104" t="s">
        <v>323</v>
      </c>
    </row>
    <row r="22" spans="1:3">
      <c r="A22" s="104" t="s">
        <v>188</v>
      </c>
      <c r="B22" s="116">
        <v>7.0000000000000007E-2</v>
      </c>
      <c r="C22" s="104" t="s">
        <v>323</v>
      </c>
    </row>
    <row r="23" spans="1:3">
      <c r="A23" s="104" t="s">
        <v>189</v>
      </c>
      <c r="B23" s="116">
        <v>7.0000000000000007E-2</v>
      </c>
      <c r="C23" s="104" t="s">
        <v>329</v>
      </c>
    </row>
    <row r="24" spans="1:3" ht="25.5">
      <c r="A24" s="25" t="s">
        <v>331</v>
      </c>
      <c r="B24" s="114">
        <v>0.06</v>
      </c>
      <c r="C24" s="25" t="s">
        <v>323</v>
      </c>
    </row>
    <row r="25" spans="1:3">
      <c r="A25" s="104" t="s">
        <v>190</v>
      </c>
      <c r="B25" s="116">
        <v>0.67</v>
      </c>
      <c r="C25" s="104" t="s">
        <v>323</v>
      </c>
    </row>
    <row r="26" spans="1:3">
      <c r="A26" s="104" t="s">
        <v>192</v>
      </c>
      <c r="B26" s="116">
        <v>0</v>
      </c>
      <c r="C26" s="104" t="s">
        <v>329</v>
      </c>
    </row>
    <row r="27" spans="1:3">
      <c r="A27" s="104" t="s">
        <v>194</v>
      </c>
      <c r="B27" s="116">
        <v>0</v>
      </c>
      <c r="C27" s="104" t="s">
        <v>329</v>
      </c>
    </row>
    <row r="28" spans="1:3" ht="25.5">
      <c r="A28" s="104" t="s">
        <v>196</v>
      </c>
      <c r="B28" s="116">
        <v>0</v>
      </c>
      <c r="C28" s="104" t="s">
        <v>329</v>
      </c>
    </row>
    <row r="29" spans="1:3">
      <c r="A29" s="25" t="s">
        <v>332</v>
      </c>
      <c r="B29" s="114">
        <v>0.03</v>
      </c>
      <c r="C29" s="25" t="s">
        <v>323</v>
      </c>
    </row>
    <row r="30" spans="1:3" ht="25.5">
      <c r="A30" s="104" t="s">
        <v>197</v>
      </c>
      <c r="B30" s="116">
        <v>0.12</v>
      </c>
      <c r="C30" s="104" t="s">
        <v>323</v>
      </c>
    </row>
    <row r="31" spans="1:3" ht="25.5">
      <c r="A31" s="104" t="s">
        <v>198</v>
      </c>
      <c r="B31" s="116">
        <v>0.01</v>
      </c>
      <c r="C31" s="104" t="s">
        <v>329</v>
      </c>
    </row>
    <row r="32" spans="1:3">
      <c r="A32" s="104" t="s">
        <v>199</v>
      </c>
      <c r="B32" s="116">
        <v>0</v>
      </c>
      <c r="C32" s="104" t="s">
        <v>329</v>
      </c>
    </row>
    <row r="33" spans="1:3">
      <c r="A33" s="23" t="s">
        <v>333</v>
      </c>
      <c r="B33" s="113">
        <v>0.09</v>
      </c>
      <c r="C33" s="23" t="s">
        <v>323</v>
      </c>
    </row>
    <row r="34" spans="1:3">
      <c r="A34" s="25" t="s">
        <v>334</v>
      </c>
      <c r="B34" s="114">
        <v>0</v>
      </c>
      <c r="C34" s="25" t="s">
        <v>329</v>
      </c>
    </row>
    <row r="35" spans="1:3" ht="25.5">
      <c r="A35" s="104" t="s">
        <v>200</v>
      </c>
      <c r="B35" s="116">
        <v>0</v>
      </c>
      <c r="C35" s="104" t="s">
        <v>329</v>
      </c>
    </row>
    <row r="36" spans="1:3">
      <c r="A36" s="104" t="s">
        <v>202</v>
      </c>
      <c r="B36" s="116">
        <v>0</v>
      </c>
      <c r="C36" s="104" t="s">
        <v>329</v>
      </c>
    </row>
    <row r="37" spans="1:3">
      <c r="A37" s="25" t="s">
        <v>335</v>
      </c>
      <c r="B37" s="114">
        <v>0.18</v>
      </c>
      <c r="C37" s="25" t="s">
        <v>323</v>
      </c>
    </row>
    <row r="38" spans="1:3">
      <c r="A38" s="105" t="s">
        <v>336</v>
      </c>
      <c r="B38" s="117">
        <v>0.56000000000000005</v>
      </c>
      <c r="C38" s="105" t="s">
        <v>323</v>
      </c>
    </row>
    <row r="39" spans="1:3" ht="25.5">
      <c r="A39" s="104" t="s">
        <v>204</v>
      </c>
      <c r="B39" s="116">
        <v>0.73</v>
      </c>
      <c r="C39" s="104" t="s">
        <v>323</v>
      </c>
    </row>
    <row r="40" spans="1:3">
      <c r="A40" s="104" t="s">
        <v>205</v>
      </c>
      <c r="B40" s="116">
        <v>0</v>
      </c>
      <c r="C40" s="104" t="s">
        <v>329</v>
      </c>
    </row>
    <row r="41" spans="1:3">
      <c r="A41" s="104" t="s">
        <v>206</v>
      </c>
      <c r="B41" s="116">
        <v>0.49</v>
      </c>
      <c r="C41" s="104" t="s">
        <v>329</v>
      </c>
    </row>
    <row r="42" spans="1:3">
      <c r="A42" s="104" t="s">
        <v>206</v>
      </c>
      <c r="B42" s="116">
        <v>0</v>
      </c>
      <c r="C42" s="104" t="s">
        <v>329</v>
      </c>
    </row>
    <row r="43" spans="1:3">
      <c r="A43" s="105" t="s">
        <v>337</v>
      </c>
      <c r="B43" s="117">
        <v>0.17</v>
      </c>
      <c r="C43" s="105" t="s">
        <v>323</v>
      </c>
    </row>
    <row r="44" spans="1:3" ht="25.5">
      <c r="A44" s="104" t="s">
        <v>208</v>
      </c>
      <c r="B44" s="116">
        <v>0.61</v>
      </c>
      <c r="C44" s="104" t="s">
        <v>323</v>
      </c>
    </row>
    <row r="45" spans="1:3">
      <c r="A45" s="104" t="s">
        <v>210</v>
      </c>
      <c r="B45" s="116">
        <v>0</v>
      </c>
      <c r="C45" s="104" t="s">
        <v>329</v>
      </c>
    </row>
    <row r="46" spans="1:3">
      <c r="A46" s="104" t="s">
        <v>211</v>
      </c>
      <c r="B46" s="116">
        <v>0.38</v>
      </c>
      <c r="C46" s="104" t="s">
        <v>329</v>
      </c>
    </row>
    <row r="47" spans="1:3">
      <c r="A47" s="104" t="s">
        <v>211</v>
      </c>
      <c r="B47" s="116">
        <v>0</v>
      </c>
      <c r="C47" s="104" t="s">
        <v>329</v>
      </c>
    </row>
    <row r="48" spans="1:3">
      <c r="A48" s="104" t="s">
        <v>213</v>
      </c>
      <c r="B48" s="116">
        <v>0</v>
      </c>
      <c r="C48" s="104" t="s">
        <v>329</v>
      </c>
    </row>
    <row r="49" spans="1:3">
      <c r="A49" s="105" t="s">
        <v>338</v>
      </c>
      <c r="B49" s="117">
        <v>0</v>
      </c>
      <c r="C49" s="105" t="s">
        <v>329</v>
      </c>
    </row>
    <row r="50" spans="1:3" ht="25.5">
      <c r="A50" s="104" t="s">
        <v>218</v>
      </c>
      <c r="B50" s="116">
        <v>0</v>
      </c>
      <c r="C50" s="104" t="s">
        <v>329</v>
      </c>
    </row>
    <row r="51" spans="1:3" ht="25.5">
      <c r="A51" s="104" t="s">
        <v>219</v>
      </c>
      <c r="B51" s="116">
        <v>0</v>
      </c>
      <c r="C51" s="104" t="s">
        <v>328</v>
      </c>
    </row>
    <row r="52" spans="1:3">
      <c r="A52" s="104" t="s">
        <v>221</v>
      </c>
      <c r="B52" s="116">
        <v>0</v>
      </c>
      <c r="C52" s="104" t="s">
        <v>329</v>
      </c>
    </row>
    <row r="53" spans="1:3">
      <c r="A53" s="104" t="s">
        <v>223</v>
      </c>
      <c r="B53" s="116">
        <v>0</v>
      </c>
      <c r="C53" s="104" t="s">
        <v>329</v>
      </c>
    </row>
    <row r="54" spans="1:3">
      <c r="A54" s="25" t="s">
        <v>339</v>
      </c>
      <c r="B54" s="114">
        <v>0.05</v>
      </c>
      <c r="C54" s="25" t="s">
        <v>323</v>
      </c>
    </row>
    <row r="55" spans="1:3" ht="25.5">
      <c r="A55" s="104" t="s">
        <v>225</v>
      </c>
      <c r="B55" s="116">
        <v>0.14000000000000001</v>
      </c>
      <c r="C55" s="104" t="s">
        <v>328</v>
      </c>
    </row>
    <row r="56" spans="1:3" ht="25.5">
      <c r="A56" s="104" t="s">
        <v>226</v>
      </c>
      <c r="B56" s="116">
        <v>0.05</v>
      </c>
      <c r="C56" s="104" t="s">
        <v>323</v>
      </c>
    </row>
    <row r="57" spans="1:3">
      <c r="A57" s="104" t="s">
        <v>227</v>
      </c>
      <c r="B57" s="116">
        <v>0</v>
      </c>
      <c r="C57" s="104" t="s">
        <v>329</v>
      </c>
    </row>
    <row r="58" spans="1:3">
      <c r="A58" s="104" t="s">
        <v>228</v>
      </c>
      <c r="B58" s="116">
        <v>0</v>
      </c>
      <c r="C58" s="104" t="s">
        <v>329</v>
      </c>
    </row>
    <row r="59" spans="1:3" ht="25.5">
      <c r="A59" s="104" t="s">
        <v>229</v>
      </c>
      <c r="B59" s="116">
        <v>0</v>
      </c>
      <c r="C59" s="104" t="s">
        <v>329</v>
      </c>
    </row>
    <row r="60" spans="1:3">
      <c r="A60" s="25" t="s">
        <v>340</v>
      </c>
      <c r="B60" s="114">
        <v>0</v>
      </c>
      <c r="C60" s="25" t="s">
        <v>328</v>
      </c>
    </row>
    <row r="61" spans="1:3">
      <c r="A61" s="106" t="s">
        <v>230</v>
      </c>
      <c r="B61" s="115">
        <v>0</v>
      </c>
      <c r="C61" s="107" t="s">
        <v>323</v>
      </c>
    </row>
    <row r="62" spans="1:3" ht="25.5">
      <c r="A62" s="104" t="s">
        <v>232</v>
      </c>
      <c r="B62" s="116">
        <v>0</v>
      </c>
      <c r="C62" s="104" t="s">
        <v>329</v>
      </c>
    </row>
    <row r="63" spans="1:3">
      <c r="A63" s="23" t="s">
        <v>341</v>
      </c>
      <c r="B63" s="113">
        <v>0.02</v>
      </c>
      <c r="C63" s="23" t="s">
        <v>323</v>
      </c>
    </row>
    <row r="64" spans="1:3">
      <c r="A64" s="25" t="s">
        <v>342</v>
      </c>
      <c r="B64" s="114">
        <v>0.04</v>
      </c>
      <c r="C64" s="25" t="s">
        <v>323</v>
      </c>
    </row>
    <row r="65" spans="1:3" ht="25.5">
      <c r="A65" s="104" t="s">
        <v>233</v>
      </c>
      <c r="B65" s="116">
        <v>0.28999999999999998</v>
      </c>
      <c r="C65" s="104" t="s">
        <v>323</v>
      </c>
    </row>
    <row r="66" spans="1:3" ht="25.5">
      <c r="A66" s="104" t="s">
        <v>235</v>
      </c>
      <c r="B66" s="116">
        <v>0</v>
      </c>
      <c r="C66" s="104" t="s">
        <v>328</v>
      </c>
    </row>
    <row r="67" spans="1:3" ht="25.5">
      <c r="A67" s="104" t="s">
        <v>237</v>
      </c>
      <c r="B67" s="116">
        <v>0</v>
      </c>
      <c r="C67" s="104" t="s">
        <v>329</v>
      </c>
    </row>
    <row r="68" spans="1:3">
      <c r="A68" s="25" t="s">
        <v>343</v>
      </c>
      <c r="B68" s="114">
        <v>0</v>
      </c>
      <c r="C68" s="25" t="s">
        <v>328</v>
      </c>
    </row>
    <row r="69" spans="1:3" ht="25.5">
      <c r="A69" s="25" t="s">
        <v>358</v>
      </c>
      <c r="B69" s="114">
        <v>0</v>
      </c>
      <c r="C69" s="25" t="s">
        <v>328</v>
      </c>
    </row>
    <row r="70" spans="1:3" ht="25.5">
      <c r="A70" s="25" t="s">
        <v>359</v>
      </c>
      <c r="B70" s="114">
        <v>0</v>
      </c>
      <c r="C70" s="25" t="s">
        <v>328</v>
      </c>
    </row>
    <row r="71" spans="1:3" ht="25.5">
      <c r="A71" s="25" t="s">
        <v>361</v>
      </c>
      <c r="B71" s="114">
        <v>0</v>
      </c>
      <c r="C71" s="25" t="s">
        <v>329</v>
      </c>
    </row>
    <row r="72" spans="1:3" ht="25.5">
      <c r="A72" s="25" t="s">
        <v>360</v>
      </c>
      <c r="B72" s="114">
        <v>0</v>
      </c>
      <c r="C72" s="25" t="s">
        <v>329</v>
      </c>
    </row>
    <row r="73" spans="1:3">
      <c r="A73" s="25"/>
      <c r="B73" s="114"/>
      <c r="C73" s="25" t="s">
        <v>329</v>
      </c>
    </row>
    <row r="74" spans="1:3" ht="25.5">
      <c r="A74" s="25" t="s">
        <v>344</v>
      </c>
      <c r="B74" s="114">
        <v>0</v>
      </c>
      <c r="C74" s="25" t="s">
        <v>329</v>
      </c>
    </row>
    <row r="75" spans="1:3" ht="25.5">
      <c r="A75" s="104" t="s">
        <v>240</v>
      </c>
      <c r="B75" s="116">
        <v>0</v>
      </c>
      <c r="C75" s="104" t="s">
        <v>329</v>
      </c>
    </row>
    <row r="76" spans="1:3">
      <c r="A76" s="25" t="s">
        <v>345</v>
      </c>
      <c r="B76" s="114">
        <v>0.03</v>
      </c>
      <c r="C76" s="25" t="s">
        <v>323</v>
      </c>
    </row>
    <row r="77" spans="1:3">
      <c r="A77" s="104" t="s">
        <v>241</v>
      </c>
      <c r="B77" s="116">
        <v>0</v>
      </c>
      <c r="C77" s="104" t="s">
        <v>329</v>
      </c>
    </row>
    <row r="78" spans="1:3">
      <c r="A78" s="108" t="s">
        <v>242</v>
      </c>
      <c r="B78" s="116">
        <v>0</v>
      </c>
      <c r="C78" s="104" t="s">
        <v>328</v>
      </c>
    </row>
    <row r="79" spans="1:3">
      <c r="A79" s="104" t="s">
        <v>244</v>
      </c>
      <c r="B79" s="116">
        <v>0</v>
      </c>
      <c r="C79" s="104" t="s">
        <v>329</v>
      </c>
    </row>
    <row r="80" spans="1:3">
      <c r="A80" s="104" t="s">
        <v>246</v>
      </c>
      <c r="B80" s="116">
        <v>0</v>
      </c>
      <c r="C80" s="104" t="s">
        <v>329</v>
      </c>
    </row>
    <row r="81" spans="1:3">
      <c r="A81" s="104" t="s">
        <v>247</v>
      </c>
      <c r="B81" s="116">
        <v>0.28999999999999998</v>
      </c>
      <c r="C81" s="104" t="s">
        <v>329</v>
      </c>
    </row>
    <row r="82" spans="1:3" ht="25.5">
      <c r="A82" s="25" t="s">
        <v>346</v>
      </c>
      <c r="B82" s="114">
        <v>0</v>
      </c>
      <c r="C82" s="25" t="s">
        <v>328</v>
      </c>
    </row>
    <row r="83" spans="1:3" ht="25.5">
      <c r="A83" s="104" t="s">
        <v>249</v>
      </c>
      <c r="B83" s="116">
        <v>0</v>
      </c>
      <c r="C83" s="104" t="s">
        <v>328</v>
      </c>
    </row>
    <row r="84" spans="1:3">
      <c r="A84" s="21" t="s">
        <v>347</v>
      </c>
      <c r="B84" s="112">
        <v>0.1</v>
      </c>
      <c r="C84" s="21" t="s">
        <v>323</v>
      </c>
    </row>
    <row r="85" spans="1:3">
      <c r="A85" s="25" t="s">
        <v>348</v>
      </c>
      <c r="B85" s="114">
        <v>0.1</v>
      </c>
      <c r="C85" s="25" t="s">
        <v>323</v>
      </c>
    </row>
    <row r="86" spans="1:3">
      <c r="A86" s="111" t="s">
        <v>349</v>
      </c>
      <c r="B86" s="119">
        <v>1</v>
      </c>
      <c r="C86" s="111" t="s">
        <v>323</v>
      </c>
    </row>
    <row r="87" spans="1:3">
      <c r="A87" s="104" t="s">
        <v>350</v>
      </c>
      <c r="B87" s="116">
        <v>0.14000000000000001</v>
      </c>
      <c r="C87" s="104" t="s">
        <v>323</v>
      </c>
    </row>
    <row r="88" spans="1:3">
      <c r="A88" s="104" t="s">
        <v>351</v>
      </c>
      <c r="B88" s="116">
        <v>0.14000000000000001</v>
      </c>
      <c r="C88" s="104" t="s">
        <v>323</v>
      </c>
    </row>
    <row r="89" spans="1:3">
      <c r="A89" s="104" t="s">
        <v>352</v>
      </c>
      <c r="B89" s="116">
        <v>0.14000000000000001</v>
      </c>
      <c r="C89" s="104" t="s">
        <v>323</v>
      </c>
    </row>
    <row r="90" spans="1:3">
      <c r="A90" s="104" t="s">
        <v>353</v>
      </c>
      <c r="B90" s="116">
        <v>0.11</v>
      </c>
      <c r="C90" s="104" t="s">
        <v>323</v>
      </c>
    </row>
    <row r="91" spans="1:3">
      <c r="A91" s="104" t="s">
        <v>354</v>
      </c>
      <c r="B91" s="116">
        <v>0</v>
      </c>
      <c r="C91" s="104" t="s">
        <v>328</v>
      </c>
    </row>
    <row r="92" spans="1:3">
      <c r="A92" s="104" t="s">
        <v>355</v>
      </c>
      <c r="B92" s="116">
        <v>0.1</v>
      </c>
      <c r="C92" s="104" t="s">
        <v>323</v>
      </c>
    </row>
    <row r="93" spans="1:3">
      <c r="A93" s="104" t="s">
        <v>356</v>
      </c>
      <c r="B93" s="116">
        <v>0.09</v>
      </c>
      <c r="C93" s="104" t="s">
        <v>323</v>
      </c>
    </row>
    <row r="94" spans="1:3">
      <c r="A94" s="104" t="s">
        <v>357</v>
      </c>
      <c r="B94" s="116">
        <v>0</v>
      </c>
      <c r="C94" s="104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</sheetPr>
  <dimension ref="A1:AH113"/>
  <sheetViews>
    <sheetView showGridLines="0" zoomScale="60" zoomScaleNormal="60" workbookViewId="0">
      <pane ySplit="5" topLeftCell="A82" activePane="bottomLeft" state="frozen"/>
      <selection activeCell="A22" sqref="A22"/>
      <selection pane="bottomLeft" activeCell="A22" sqref="A22"/>
    </sheetView>
  </sheetViews>
  <sheetFormatPr baseColWidth="10" defaultColWidth="11" defaultRowHeight="13.5"/>
  <cols>
    <col min="1" max="1" width="3.375" style="2" customWidth="1"/>
    <col min="2" max="2" width="30.875" style="2" customWidth="1"/>
    <col min="3" max="3" width="18.375" style="2" customWidth="1"/>
    <col min="4" max="4" width="26" style="2" customWidth="1"/>
    <col min="5" max="5" width="15.875" style="2" customWidth="1"/>
    <col min="6" max="6" width="20.375" style="2" customWidth="1"/>
    <col min="7" max="7" width="17.375" style="2" customWidth="1"/>
    <col min="8" max="9" width="14.375" style="2" customWidth="1"/>
    <col min="10" max="10" width="15.625" style="2" customWidth="1"/>
    <col min="11" max="11" width="14.375" style="2" customWidth="1"/>
    <col min="12" max="12" width="13.875" style="2" customWidth="1"/>
    <col min="13" max="13" width="3.375" style="3" customWidth="1"/>
    <col min="14" max="18" width="15.625" style="2" customWidth="1"/>
    <col min="19" max="16384" width="11" style="2"/>
  </cols>
  <sheetData>
    <row r="1" spans="1:34" ht="4.5" customHeight="1" thickBot="1"/>
    <row r="2" spans="1:34" ht="63" customHeight="1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34" ht="41.25" customHeight="1" thickBo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34" ht="9.75" customHeight="1"/>
    <row r="5" spans="1:34" ht="45" customHeight="1">
      <c r="B5" s="348" t="s">
        <v>0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N5" s="3"/>
      <c r="O5" s="3"/>
      <c r="P5" s="3"/>
      <c r="Q5" s="3"/>
      <c r="R5" s="3"/>
    </row>
    <row r="6" spans="1:34" ht="10.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N6" s="3"/>
      <c r="O6" s="3"/>
      <c r="P6" s="3"/>
      <c r="Q6" s="3"/>
      <c r="R6" s="3"/>
    </row>
    <row r="7" spans="1:34" ht="20.25">
      <c r="B7" s="349" t="s">
        <v>69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N7" s="3"/>
      <c r="O7" s="3"/>
      <c r="P7" s="3"/>
      <c r="Q7" s="3"/>
      <c r="R7" s="3"/>
    </row>
    <row r="8" spans="1:34" ht="37.5" customHeight="1">
      <c r="A8" s="3"/>
      <c r="B8" s="57" t="s">
        <v>1</v>
      </c>
      <c r="C8" s="351" t="s">
        <v>6</v>
      </c>
      <c r="D8" s="351"/>
      <c r="E8" s="351"/>
      <c r="F8" s="351"/>
      <c r="G8" s="351"/>
      <c r="H8" s="351"/>
      <c r="K8" s="352" t="s">
        <v>47</v>
      </c>
      <c r="L8" s="35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27.75" customHeight="1">
      <c r="A9" s="3"/>
      <c r="B9" s="4" t="s">
        <v>2</v>
      </c>
      <c r="C9" s="351" t="s">
        <v>7</v>
      </c>
      <c r="D9" s="351"/>
      <c r="E9" s="351"/>
      <c r="F9" s="351"/>
      <c r="G9" s="351"/>
      <c r="H9" s="351"/>
      <c r="K9" s="334">
        <v>0.02</v>
      </c>
      <c r="L9" s="33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36.75" customHeight="1">
      <c r="A10" s="3"/>
      <c r="B10" s="4" t="s">
        <v>5</v>
      </c>
      <c r="C10" s="354" t="s">
        <v>12</v>
      </c>
      <c r="D10" s="354"/>
      <c r="E10" s="354"/>
      <c r="F10" s="354"/>
      <c r="G10" s="354"/>
      <c r="H10" s="354"/>
      <c r="I10" s="3"/>
      <c r="J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37.5" customHeight="1">
      <c r="A11" s="3"/>
      <c r="B11" s="4" t="s">
        <v>3</v>
      </c>
      <c r="C11" s="12" t="s">
        <v>155</v>
      </c>
      <c r="D11" s="33" t="s">
        <v>42</v>
      </c>
      <c r="E11" s="30"/>
      <c r="F11" s="33" t="s">
        <v>43</v>
      </c>
      <c r="G11" s="30"/>
      <c r="H11" s="33" t="s">
        <v>44</v>
      </c>
      <c r="I11" s="3"/>
      <c r="J11" s="3"/>
      <c r="K11" s="340" t="s">
        <v>46</v>
      </c>
      <c r="L11" s="341"/>
      <c r="N11" s="3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29.25" customHeight="1">
      <c r="A12" s="3"/>
      <c r="B12" s="4" t="s">
        <v>4</v>
      </c>
      <c r="C12" s="11" t="s">
        <v>13</v>
      </c>
      <c r="D12" s="34">
        <v>45174</v>
      </c>
      <c r="E12" s="32"/>
      <c r="F12" s="35" t="s">
        <v>45</v>
      </c>
      <c r="G12" s="32"/>
      <c r="H12" s="36">
        <v>46889</v>
      </c>
      <c r="I12" s="3"/>
      <c r="J12" s="3"/>
      <c r="K12" s="334">
        <v>0.02</v>
      </c>
      <c r="L12" s="335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9.9499999999999993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9.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>
      <c r="A33" s="3"/>
      <c r="B33" s="5"/>
      <c r="C33" s="6"/>
      <c r="D33" s="6"/>
      <c r="E33" s="6"/>
      <c r="F33" s="6"/>
      <c r="G33" s="3"/>
      <c r="H33" s="3"/>
      <c r="I33" s="3"/>
      <c r="J33" s="3"/>
      <c r="K33" s="3"/>
      <c r="L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>
      <c r="A34" s="3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>
      <c r="A35" s="3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>
      <c r="A36" s="3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>
      <c r="A37" s="3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>
      <c r="A38" s="3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>
      <c r="A39" s="3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21" customHeight="1">
      <c r="A48" s="3"/>
      <c r="B48" s="355" t="s">
        <v>70</v>
      </c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customHeight="1">
      <c r="A49" s="3"/>
      <c r="J49" s="3"/>
      <c r="K49" s="3"/>
      <c r="L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20.25" customHeight="1">
      <c r="A50" s="3"/>
      <c r="B50" s="338" t="s">
        <v>151</v>
      </c>
      <c r="C50" s="338"/>
      <c r="D50" s="338"/>
      <c r="E50" s="338"/>
      <c r="F50" s="338"/>
      <c r="G50" s="338"/>
      <c r="H50" s="338"/>
      <c r="I50" s="338"/>
      <c r="J50" s="3"/>
      <c r="K50" s="3"/>
      <c r="L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27">
      <c r="A51" s="3"/>
      <c r="B51" s="47" t="s">
        <v>72</v>
      </c>
      <c r="C51" s="339" t="s">
        <v>73</v>
      </c>
      <c r="D51" s="339"/>
      <c r="E51" s="339"/>
      <c r="F51" s="339"/>
      <c r="G51" s="48" t="s">
        <v>74</v>
      </c>
      <c r="H51" s="47" t="s">
        <v>75</v>
      </c>
      <c r="I51" s="49" t="s">
        <v>76</v>
      </c>
      <c r="J51" s="3"/>
      <c r="K51" s="340" t="s">
        <v>149</v>
      </c>
      <c r="L51" s="34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customHeight="1">
      <c r="B52" s="50" t="s">
        <v>77</v>
      </c>
      <c r="C52" s="337" t="s">
        <v>98</v>
      </c>
      <c r="D52" s="337"/>
      <c r="E52" s="337"/>
      <c r="F52" s="337"/>
      <c r="G52" s="53">
        <v>63540</v>
      </c>
      <c r="H52" s="51" t="s">
        <v>78</v>
      </c>
      <c r="I52" s="50" t="s">
        <v>106</v>
      </c>
      <c r="K52" s="342">
        <f>SUM(G52:G54)+G56</f>
        <v>186696</v>
      </c>
      <c r="L52" s="343"/>
    </row>
    <row r="53" spans="1:34" ht="15.75" customHeight="1">
      <c r="B53" s="50" t="s">
        <v>79</v>
      </c>
      <c r="C53" s="337" t="s">
        <v>99</v>
      </c>
      <c r="D53" s="337"/>
      <c r="E53" s="337"/>
      <c r="F53" s="337"/>
      <c r="G53" s="53">
        <v>41052</v>
      </c>
      <c r="H53" s="51" t="s">
        <v>80</v>
      </c>
      <c r="I53" s="50" t="s">
        <v>106</v>
      </c>
      <c r="K53" s="344"/>
      <c r="L53" s="345"/>
    </row>
    <row r="54" spans="1:34" ht="15.75" customHeight="1">
      <c r="B54" s="50" t="s">
        <v>81</v>
      </c>
      <c r="C54" s="337" t="s">
        <v>100</v>
      </c>
      <c r="D54" s="337"/>
      <c r="E54" s="337"/>
      <c r="F54" s="337"/>
      <c r="G54" s="53">
        <v>41052</v>
      </c>
      <c r="H54" s="51" t="s">
        <v>82</v>
      </c>
      <c r="I54" s="50" t="s">
        <v>106</v>
      </c>
      <c r="K54" s="344"/>
      <c r="L54" s="345"/>
    </row>
    <row r="55" spans="1:34" ht="15.75" customHeight="1">
      <c r="B55" s="50" t="s">
        <v>83</v>
      </c>
      <c r="C55" s="337" t="s">
        <v>101</v>
      </c>
      <c r="D55" s="337"/>
      <c r="E55" s="337"/>
      <c r="F55" s="337"/>
      <c r="G55" s="53">
        <v>41052</v>
      </c>
      <c r="H55" s="52" t="s">
        <v>148</v>
      </c>
      <c r="I55" s="50" t="s">
        <v>105</v>
      </c>
      <c r="K55" s="344"/>
      <c r="L55" s="345"/>
    </row>
    <row r="56" spans="1:34">
      <c r="B56" s="50" t="s">
        <v>88</v>
      </c>
      <c r="C56" s="337" t="s">
        <v>104</v>
      </c>
      <c r="D56" s="337"/>
      <c r="E56" s="337"/>
      <c r="F56" s="337"/>
      <c r="G56" s="53">
        <v>41052</v>
      </c>
      <c r="H56" s="52" t="s">
        <v>148</v>
      </c>
      <c r="I56" s="50" t="s">
        <v>106</v>
      </c>
      <c r="K56" s="346"/>
      <c r="L56" s="347"/>
    </row>
    <row r="58" spans="1:34" ht="22.5">
      <c r="B58" s="338" t="s">
        <v>150</v>
      </c>
      <c r="C58" s="338"/>
      <c r="D58" s="338"/>
      <c r="E58" s="338"/>
      <c r="F58" s="338"/>
      <c r="G58" s="338"/>
      <c r="H58" s="338"/>
      <c r="I58" s="338"/>
    </row>
    <row r="59" spans="1:34" ht="25.5">
      <c r="B59" s="42" t="s">
        <v>72</v>
      </c>
      <c r="C59" s="339" t="s">
        <v>73</v>
      </c>
      <c r="D59" s="339"/>
      <c r="E59" s="339"/>
      <c r="F59" s="339"/>
      <c r="G59" s="43" t="s">
        <v>74</v>
      </c>
      <c r="H59" s="42" t="s">
        <v>75</v>
      </c>
      <c r="I59" s="44" t="s">
        <v>76</v>
      </c>
      <c r="K59" s="340" t="s">
        <v>149</v>
      </c>
      <c r="L59" s="341"/>
    </row>
    <row r="60" spans="1:34">
      <c r="B60" s="45" t="s">
        <v>84</v>
      </c>
      <c r="C60" s="337" t="s">
        <v>102</v>
      </c>
      <c r="D60" s="337"/>
      <c r="E60" s="337"/>
      <c r="F60" s="337"/>
      <c r="G60" s="54">
        <v>30000</v>
      </c>
      <c r="H60" s="46" t="s">
        <v>85</v>
      </c>
      <c r="I60" s="45" t="s">
        <v>8</v>
      </c>
      <c r="K60" s="342">
        <f>SUM(G60:G64)</f>
        <v>324000</v>
      </c>
      <c r="L60" s="343"/>
    </row>
    <row r="61" spans="1:34">
      <c r="B61" s="45" t="s">
        <v>86</v>
      </c>
      <c r="C61" s="337" t="s">
        <v>103</v>
      </c>
      <c r="D61" s="337"/>
      <c r="E61" s="337"/>
      <c r="F61" s="337"/>
      <c r="G61" s="54">
        <v>30000</v>
      </c>
      <c r="H61" s="46" t="s">
        <v>87</v>
      </c>
      <c r="I61" s="45" t="s">
        <v>8</v>
      </c>
      <c r="K61" s="344"/>
      <c r="L61" s="345"/>
    </row>
    <row r="62" spans="1:34">
      <c r="B62" s="45" t="s">
        <v>89</v>
      </c>
      <c r="C62" s="337" t="s">
        <v>97</v>
      </c>
      <c r="D62" s="337"/>
      <c r="E62" s="337"/>
      <c r="F62" s="337"/>
      <c r="G62" s="54">
        <v>240000</v>
      </c>
      <c r="H62" s="46" t="s">
        <v>90</v>
      </c>
      <c r="I62" s="45" t="s">
        <v>8</v>
      </c>
      <c r="K62" s="344"/>
      <c r="L62" s="345"/>
    </row>
    <row r="63" spans="1:34">
      <c r="B63" s="45" t="s">
        <v>93</v>
      </c>
      <c r="C63" s="337" t="s">
        <v>94</v>
      </c>
      <c r="D63" s="337"/>
      <c r="E63" s="337"/>
      <c r="F63" s="337"/>
      <c r="G63" s="54"/>
      <c r="H63" s="46" t="s">
        <v>107</v>
      </c>
      <c r="I63" s="45" t="s">
        <v>8</v>
      </c>
      <c r="K63" s="344"/>
      <c r="L63" s="345"/>
    </row>
    <row r="64" spans="1:34">
      <c r="B64" s="45" t="s">
        <v>91</v>
      </c>
      <c r="C64" s="337" t="s">
        <v>147</v>
      </c>
      <c r="D64" s="337"/>
      <c r="E64" s="337"/>
      <c r="F64" s="337"/>
      <c r="G64" s="54">
        <v>24000</v>
      </c>
      <c r="H64" s="46" t="s">
        <v>92</v>
      </c>
      <c r="I64" s="45" t="s">
        <v>8</v>
      </c>
      <c r="K64" s="346"/>
      <c r="L64" s="347"/>
    </row>
    <row r="66" spans="2:12" ht="22.5">
      <c r="B66" s="338" t="s">
        <v>152</v>
      </c>
      <c r="C66" s="338"/>
      <c r="D66" s="338"/>
      <c r="E66" s="338"/>
      <c r="F66" s="338"/>
      <c r="G66" s="338"/>
      <c r="H66" s="338"/>
      <c r="I66" s="338"/>
    </row>
    <row r="67" spans="2:12" ht="25.5">
      <c r="B67" s="42" t="s">
        <v>72</v>
      </c>
      <c r="C67" s="339" t="s">
        <v>73</v>
      </c>
      <c r="D67" s="339"/>
      <c r="E67" s="339"/>
      <c r="F67" s="339"/>
      <c r="G67" s="43" t="s">
        <v>74</v>
      </c>
      <c r="H67" s="42" t="s">
        <v>75</v>
      </c>
      <c r="I67" s="44" t="s">
        <v>76</v>
      </c>
      <c r="K67" s="340" t="s">
        <v>149</v>
      </c>
      <c r="L67" s="341"/>
    </row>
    <row r="68" spans="2:12">
      <c r="B68" s="45" t="s">
        <v>95</v>
      </c>
      <c r="C68" s="337" t="s">
        <v>96</v>
      </c>
      <c r="D68" s="337"/>
      <c r="E68" s="337"/>
      <c r="F68" s="337"/>
      <c r="G68" s="54">
        <v>3697</v>
      </c>
      <c r="H68" s="46" t="s">
        <v>107</v>
      </c>
      <c r="I68" s="45" t="s">
        <v>142</v>
      </c>
      <c r="K68" s="342">
        <f>SUM(G68:G86)</f>
        <v>1523197</v>
      </c>
      <c r="L68" s="343"/>
    </row>
    <row r="69" spans="2:12">
      <c r="B69" s="45" t="s">
        <v>146</v>
      </c>
      <c r="C69" s="337" t="s">
        <v>108</v>
      </c>
      <c r="D69" s="337"/>
      <c r="E69" s="337"/>
      <c r="F69" s="337"/>
      <c r="G69" s="54">
        <v>24000</v>
      </c>
      <c r="H69" s="46" t="s">
        <v>144</v>
      </c>
      <c r="I69" s="45" t="s">
        <v>142</v>
      </c>
      <c r="J69" s="55"/>
      <c r="K69" s="344"/>
      <c r="L69" s="345"/>
    </row>
    <row r="70" spans="2:12">
      <c r="B70" s="336" t="s">
        <v>146</v>
      </c>
      <c r="C70" s="337" t="s">
        <v>109</v>
      </c>
      <c r="D70" s="337"/>
      <c r="E70" s="337"/>
      <c r="F70" s="337"/>
      <c r="G70" s="54">
        <v>24000</v>
      </c>
      <c r="H70" s="46" t="s">
        <v>145</v>
      </c>
      <c r="I70" s="45" t="s">
        <v>142</v>
      </c>
      <c r="K70" s="344"/>
      <c r="L70" s="345"/>
    </row>
    <row r="71" spans="2:12" ht="24.75" customHeight="1">
      <c r="B71" s="336"/>
      <c r="C71" s="337" t="s">
        <v>138</v>
      </c>
      <c r="D71" s="337"/>
      <c r="E71" s="337"/>
      <c r="F71" s="337"/>
      <c r="G71" s="54">
        <v>30000</v>
      </c>
      <c r="H71" s="46" t="s">
        <v>137</v>
      </c>
      <c r="I71" s="45" t="s">
        <v>142</v>
      </c>
      <c r="K71" s="344"/>
      <c r="L71" s="345"/>
    </row>
    <row r="72" spans="2:12">
      <c r="B72" s="45" t="s">
        <v>146</v>
      </c>
      <c r="C72" s="337" t="s">
        <v>110</v>
      </c>
      <c r="D72" s="337"/>
      <c r="E72" s="337"/>
      <c r="F72" s="337"/>
      <c r="G72" s="54">
        <v>48000</v>
      </c>
      <c r="H72" s="46" t="s">
        <v>143</v>
      </c>
      <c r="I72" s="45" t="s">
        <v>142</v>
      </c>
      <c r="K72" s="344"/>
      <c r="L72" s="345"/>
    </row>
    <row r="73" spans="2:12">
      <c r="B73" s="45"/>
      <c r="C73" s="337" t="s">
        <v>126</v>
      </c>
      <c r="D73" s="337"/>
      <c r="E73" s="337"/>
      <c r="F73" s="337"/>
      <c r="G73" s="54">
        <v>40000</v>
      </c>
      <c r="H73" s="46" t="s">
        <v>125</v>
      </c>
      <c r="I73" s="45" t="s">
        <v>142</v>
      </c>
      <c r="K73" s="344"/>
      <c r="L73" s="345"/>
    </row>
    <row r="74" spans="2:12">
      <c r="B74" s="336" t="s">
        <v>124</v>
      </c>
      <c r="C74" s="337" t="s">
        <v>117</v>
      </c>
      <c r="D74" s="337"/>
      <c r="E74" s="337"/>
      <c r="F74" s="337"/>
      <c r="G74" s="54">
        <v>140000</v>
      </c>
      <c r="H74" s="46" t="s">
        <v>111</v>
      </c>
      <c r="I74" s="45" t="s">
        <v>142</v>
      </c>
      <c r="K74" s="344"/>
      <c r="L74" s="345"/>
    </row>
    <row r="75" spans="2:12">
      <c r="B75" s="336"/>
      <c r="C75" s="337" t="s">
        <v>118</v>
      </c>
      <c r="D75" s="337"/>
      <c r="E75" s="337"/>
      <c r="F75" s="337"/>
      <c r="G75" s="54">
        <v>48000</v>
      </c>
      <c r="H75" s="46" t="s">
        <v>112</v>
      </c>
      <c r="I75" s="45" t="s">
        <v>142</v>
      </c>
      <c r="K75" s="344"/>
      <c r="L75" s="345"/>
    </row>
    <row r="76" spans="2:12">
      <c r="B76" s="336"/>
      <c r="C76" s="337" t="s">
        <v>119</v>
      </c>
      <c r="D76" s="337"/>
      <c r="E76" s="337"/>
      <c r="F76" s="337"/>
      <c r="G76" s="54">
        <v>24000</v>
      </c>
      <c r="H76" s="46" t="s">
        <v>113</v>
      </c>
      <c r="I76" s="45" t="s">
        <v>142</v>
      </c>
      <c r="K76" s="344"/>
      <c r="L76" s="345"/>
    </row>
    <row r="77" spans="2:12">
      <c r="B77" s="336"/>
      <c r="C77" s="337" t="s">
        <v>120</v>
      </c>
      <c r="D77" s="337"/>
      <c r="E77" s="337"/>
      <c r="F77" s="337"/>
      <c r="G77" s="54">
        <v>48000</v>
      </c>
      <c r="H77" s="46" t="s">
        <v>114</v>
      </c>
      <c r="I77" s="45" t="s">
        <v>142</v>
      </c>
      <c r="K77" s="344"/>
      <c r="L77" s="345"/>
    </row>
    <row r="78" spans="2:12">
      <c r="B78" s="336"/>
      <c r="C78" s="337" t="s">
        <v>121</v>
      </c>
      <c r="D78" s="337"/>
      <c r="E78" s="337"/>
      <c r="F78" s="337"/>
      <c r="G78" s="54">
        <v>24000</v>
      </c>
      <c r="H78" s="46" t="s">
        <v>115</v>
      </c>
      <c r="I78" s="45" t="s">
        <v>142</v>
      </c>
      <c r="K78" s="344"/>
      <c r="L78" s="345"/>
    </row>
    <row r="79" spans="2:12">
      <c r="B79" s="336"/>
      <c r="C79" s="337" t="s">
        <v>122</v>
      </c>
      <c r="D79" s="337"/>
      <c r="E79" s="337"/>
      <c r="F79" s="337"/>
      <c r="G79" s="54">
        <v>180000</v>
      </c>
      <c r="H79" s="46" t="s">
        <v>116</v>
      </c>
      <c r="I79" s="45" t="s">
        <v>142</v>
      </c>
      <c r="K79" s="344"/>
      <c r="L79" s="345"/>
    </row>
    <row r="80" spans="2:12">
      <c r="B80" s="336"/>
      <c r="C80" s="337" t="s">
        <v>153</v>
      </c>
      <c r="D80" s="337"/>
      <c r="E80" s="337"/>
      <c r="F80" s="337"/>
      <c r="G80" s="54">
        <v>100000</v>
      </c>
      <c r="H80" s="46" t="s">
        <v>139</v>
      </c>
      <c r="I80" s="45" t="s">
        <v>142</v>
      </c>
      <c r="K80" s="344"/>
      <c r="L80" s="345"/>
    </row>
    <row r="81" spans="1:34">
      <c r="B81" s="45" t="s">
        <v>123</v>
      </c>
      <c r="C81" s="337" t="s">
        <v>128</v>
      </c>
      <c r="D81" s="337"/>
      <c r="E81" s="337"/>
      <c r="F81" s="337"/>
      <c r="G81" s="54">
        <v>384000</v>
      </c>
      <c r="H81" s="46" t="s">
        <v>127</v>
      </c>
      <c r="I81" s="45" t="s">
        <v>142</v>
      </c>
      <c r="K81" s="344"/>
      <c r="L81" s="345"/>
    </row>
    <row r="82" spans="1:34">
      <c r="B82" s="45" t="s">
        <v>146</v>
      </c>
      <c r="C82" s="337" t="s">
        <v>129</v>
      </c>
      <c r="D82" s="337"/>
      <c r="E82" s="337"/>
      <c r="F82" s="337"/>
      <c r="G82" s="54">
        <v>187500</v>
      </c>
      <c r="H82" s="46" t="s">
        <v>130</v>
      </c>
      <c r="I82" s="45" t="s">
        <v>142</v>
      </c>
      <c r="K82" s="344"/>
      <c r="L82" s="345"/>
    </row>
    <row r="83" spans="1:34" ht="24.75" customHeight="1">
      <c r="B83" s="336" t="s">
        <v>124</v>
      </c>
      <c r="C83" s="337" t="s">
        <v>141</v>
      </c>
      <c r="D83" s="337"/>
      <c r="E83" s="337"/>
      <c r="F83" s="337"/>
      <c r="G83" s="54">
        <v>78000</v>
      </c>
      <c r="H83" s="46" t="s">
        <v>131</v>
      </c>
      <c r="I83" s="45" t="s">
        <v>142</v>
      </c>
      <c r="K83" s="344"/>
      <c r="L83" s="345"/>
    </row>
    <row r="84" spans="1:34">
      <c r="B84" s="336"/>
      <c r="C84" s="337" t="s">
        <v>135</v>
      </c>
      <c r="D84" s="337"/>
      <c r="E84" s="337"/>
      <c r="F84" s="337"/>
      <c r="G84" s="54">
        <v>20000</v>
      </c>
      <c r="H84" s="46" t="s">
        <v>132</v>
      </c>
      <c r="I84" s="45" t="s">
        <v>142</v>
      </c>
      <c r="K84" s="344"/>
      <c r="L84" s="345"/>
    </row>
    <row r="85" spans="1:34">
      <c r="B85" s="336"/>
      <c r="C85" s="337" t="s">
        <v>136</v>
      </c>
      <c r="D85" s="337"/>
      <c r="E85" s="337"/>
      <c r="F85" s="337"/>
      <c r="G85" s="54">
        <v>20000</v>
      </c>
      <c r="H85" s="46" t="s">
        <v>133</v>
      </c>
      <c r="I85" s="45" t="s">
        <v>142</v>
      </c>
      <c r="K85" s="344"/>
      <c r="L85" s="345"/>
    </row>
    <row r="86" spans="1:34">
      <c r="B86" s="336"/>
      <c r="C86" s="337" t="s">
        <v>140</v>
      </c>
      <c r="D86" s="337"/>
      <c r="E86" s="337"/>
      <c r="F86" s="337"/>
      <c r="G86" s="54">
        <v>100000</v>
      </c>
      <c r="H86" s="46" t="s">
        <v>134</v>
      </c>
      <c r="I86" s="45" t="s">
        <v>142</v>
      </c>
      <c r="K86" s="346"/>
      <c r="L86" s="347"/>
    </row>
    <row r="87" spans="1:34" s="10" customFormat="1" ht="27.75" customHeight="1">
      <c r="A87" s="8"/>
      <c r="B87" s="327" t="s">
        <v>68</v>
      </c>
      <c r="C87" s="328"/>
      <c r="D87" s="328"/>
      <c r="E87" s="328"/>
      <c r="F87" s="328"/>
      <c r="G87" s="328"/>
      <c r="H87" s="328"/>
      <c r="I87" s="328"/>
      <c r="J87" s="328"/>
      <c r="K87" s="328"/>
      <c r="L87" s="328"/>
      <c r="M87" s="58"/>
      <c r="N87" s="9"/>
      <c r="O87" s="9"/>
      <c r="P87" s="9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55.5" customHeight="1">
      <c r="A89" s="3"/>
      <c r="B89" s="37" t="s">
        <v>62</v>
      </c>
      <c r="D89" s="37" t="s">
        <v>65</v>
      </c>
      <c r="F89" s="37" t="s">
        <v>66</v>
      </c>
      <c r="J89" s="3"/>
      <c r="K89" s="329" t="s">
        <v>154</v>
      </c>
      <c r="L89" s="329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43.5" customHeight="1">
      <c r="A90" s="3"/>
      <c r="B90" s="39" t="e">
        <f>Financiera!#REF!</f>
        <v>#REF!</v>
      </c>
      <c r="D90" s="39" t="e">
        <f>Financiera!#REF!</f>
        <v>#REF!</v>
      </c>
      <c r="F90" s="38" t="e">
        <f>D90/B90</f>
        <v>#REF!</v>
      </c>
      <c r="J90" s="56"/>
      <c r="K90" s="330">
        <f>Financiera!C20/Financiera!C23</f>
        <v>7.8390110645431693E-2</v>
      </c>
      <c r="L90" s="33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customHeight="1">
      <c r="A91" s="3"/>
      <c r="J91" s="56"/>
      <c r="K91" s="332"/>
      <c r="L91" s="33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customHeight="1">
      <c r="A92" s="3"/>
      <c r="J92" s="56"/>
      <c r="K92" s="332"/>
      <c r="L92" s="33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53.25" customHeight="1">
      <c r="A93" s="3"/>
      <c r="B93" s="37" t="s">
        <v>63</v>
      </c>
      <c r="D93" s="37" t="s">
        <v>64</v>
      </c>
      <c r="F93" s="37" t="s">
        <v>67</v>
      </c>
      <c r="J93" s="56"/>
      <c r="K93" s="332"/>
      <c r="L93" s="33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32.25">
      <c r="A94" s="3"/>
      <c r="B94" s="39" t="e">
        <f>Financiera!#REF!</f>
        <v>#REF!</v>
      </c>
      <c r="D94" s="39" t="e">
        <f>Financiera!#REF!</f>
        <v>#REF!</v>
      </c>
      <c r="F94" s="38" t="e">
        <f>D94/B94</f>
        <v>#REF!</v>
      </c>
      <c r="J94" s="56"/>
      <c r="K94" s="334"/>
      <c r="L94" s="335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20.25">
      <c r="B95" s="327"/>
      <c r="C95" s="328"/>
      <c r="D95" s="328"/>
      <c r="E95" s="328"/>
      <c r="F95" s="328"/>
      <c r="G95" s="328"/>
      <c r="H95" s="328"/>
      <c r="I95" s="328"/>
      <c r="J95" s="328"/>
      <c r="K95" s="328"/>
      <c r="L95" s="328"/>
    </row>
    <row r="113" spans="2:12" ht="20.25">
      <c r="B113" s="327"/>
      <c r="C113" s="328"/>
      <c r="D113" s="328"/>
      <c r="E113" s="328"/>
      <c r="F113" s="328"/>
      <c r="G113" s="328"/>
      <c r="H113" s="328"/>
      <c r="I113" s="328"/>
      <c r="J113" s="328"/>
      <c r="K113" s="328"/>
      <c r="L113" s="328"/>
    </row>
  </sheetData>
  <mergeCells count="59">
    <mergeCell ref="C51:F51"/>
    <mergeCell ref="K51:L51"/>
    <mergeCell ref="B5:L5"/>
    <mergeCell ref="B7:L7"/>
    <mergeCell ref="C8:H8"/>
    <mergeCell ref="K8:L8"/>
    <mergeCell ref="C9:H9"/>
    <mergeCell ref="K9:L9"/>
    <mergeCell ref="C10:H10"/>
    <mergeCell ref="K11:L11"/>
    <mergeCell ref="K12:L12"/>
    <mergeCell ref="B48:L48"/>
    <mergeCell ref="B50:I50"/>
    <mergeCell ref="C52:F52"/>
    <mergeCell ref="K52:L56"/>
    <mergeCell ref="C53:F53"/>
    <mergeCell ref="C54:F54"/>
    <mergeCell ref="C55:F55"/>
    <mergeCell ref="C56:F56"/>
    <mergeCell ref="B58:I58"/>
    <mergeCell ref="C59:F59"/>
    <mergeCell ref="K59:L59"/>
    <mergeCell ref="C60:F60"/>
    <mergeCell ref="K60:L64"/>
    <mergeCell ref="C61:F61"/>
    <mergeCell ref="C62:F62"/>
    <mergeCell ref="C63:F63"/>
    <mergeCell ref="C64:F64"/>
    <mergeCell ref="B66:I66"/>
    <mergeCell ref="C67:F67"/>
    <mergeCell ref="K67:L67"/>
    <mergeCell ref="C68:F68"/>
    <mergeCell ref="K68:L86"/>
    <mergeCell ref="C69:F69"/>
    <mergeCell ref="B70:B71"/>
    <mergeCell ref="C70:F70"/>
    <mergeCell ref="C71:F71"/>
    <mergeCell ref="C72:F72"/>
    <mergeCell ref="C73:F73"/>
    <mergeCell ref="B74:B80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B83:B86"/>
    <mergeCell ref="C83:F83"/>
    <mergeCell ref="C84:F84"/>
    <mergeCell ref="C85:F85"/>
    <mergeCell ref="C86:F86"/>
    <mergeCell ref="B87:L87"/>
    <mergeCell ref="K89:L89"/>
    <mergeCell ref="K90:L94"/>
    <mergeCell ref="B95:L95"/>
    <mergeCell ref="B113:L113"/>
  </mergeCells>
  <printOptions horizontalCentered="1"/>
  <pageMargins left="0.11811023622047245" right="0.11811023622047245" top="0.11811023622047245" bottom="0.11811023622047245" header="0" footer="0"/>
  <pageSetup scale="55" fitToHeight="0" orientation="landscape" horizontalDpi="4294967292" verticalDpi="4294967292" r:id="rId1"/>
  <rowBreaks count="2" manualBreakCount="2">
    <brk id="47" min="1" max="11" man="1"/>
    <brk id="94" min="1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Dashboard Ejecutivo</vt:lpstr>
      <vt:lpstr>Consultorias priorizadas PEI</vt:lpstr>
      <vt:lpstr>Reporte de avance</vt:lpstr>
      <vt:lpstr>Adquisiciones</vt:lpstr>
      <vt:lpstr>Financiera</vt:lpstr>
      <vt:lpstr>Tecnica</vt:lpstr>
      <vt:lpstr>TDActividades</vt:lpstr>
      <vt:lpstr>Hoja1</vt:lpstr>
      <vt:lpstr>Dashboard Ejecutivo (2)</vt:lpstr>
      <vt:lpstr>'Consultorias priorizadas PEI'!Área_de_impresión</vt:lpstr>
      <vt:lpstr>'Dashboard Ejecutivo'!Área_de_impresión</vt:lpstr>
      <vt:lpstr>'Dashboard Ejecutivo (2)'!Área_de_impresión</vt:lpstr>
      <vt:lpstr>'Reporte de avance'!Área_de_impresión</vt:lpstr>
      <vt:lpstr>'Consultorias priorizadas PEI'!Títulos_a_imprimir</vt:lpstr>
      <vt:lpstr>'Reporte de avance'!Títulos_a_imprimir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Gennys Azael Lorenzo</dc:creator>
  <cp:lastModifiedBy>Gennys Azael Lorenzo Mariñez</cp:lastModifiedBy>
  <cp:lastPrinted>2025-01-08T12:29:37Z</cp:lastPrinted>
  <dcterms:created xsi:type="dcterms:W3CDTF">2015-07-29T21:33:10Z</dcterms:created>
  <dcterms:modified xsi:type="dcterms:W3CDTF">2025-01-08T14:09:23Z</dcterms:modified>
</cp:coreProperties>
</file>